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496" windowHeight="7752" tabRatio="820"/>
  </bookViews>
  <sheets>
    <sheet name="Содержание" sheetId="35" r:id="rId1"/>
    <sheet name="Акции и спецпредложения" sheetId="24" r:id="rId2"/>
    <sheet name="Analog+AHD" sheetId="21" r:id="rId3"/>
    <sheet name="HD-TVI и 4в1" sheetId="29" r:id="rId4"/>
    <sheet name="IP Soho" sheetId="10" r:id="rId5"/>
    <sheet name="IP Pro" sheetId="34" r:id="rId6"/>
    <sheet name="Видеорегистраторы" sheetId="31" r:id="rId7"/>
    <sheet name="Аксессуары, комплекты, запись" sheetId="23" r:id="rId8"/>
    <sheet name="Домофония" sheetId="28" r:id="rId9"/>
    <sheet name="СКУД" sheetId="15" r:id="rId10"/>
    <sheet name="PV-LINK" sheetId="3" r:id="rId11"/>
    <sheet name="Распродажа" sheetId="37" state="hidden" r:id="rId12"/>
  </sheets>
  <definedNames>
    <definedName name="_xlnm.Print_Titles" localSheetId="2">'Analog+AHD'!$1:$1</definedName>
    <definedName name="_xlnm.Print_Titles" localSheetId="3">'HD-TVI и 4в1'!$1:$1</definedName>
    <definedName name="_xlnm.Print_Titles" localSheetId="5">'IP Pro'!$1:$1</definedName>
    <definedName name="_xlnm.Print_Titles" localSheetId="4">'IP Soho'!$1:$1</definedName>
    <definedName name="_xlnm.Print_Titles" localSheetId="7">'Аксессуары, комплекты, запись'!$1:$1</definedName>
    <definedName name="_xlnm.Print_Titles" localSheetId="1">'Акции и спецпредложения'!$1:$1</definedName>
    <definedName name="_xlnm.Print_Titles" localSheetId="6">Видеорегистраторы!$1:$1</definedName>
    <definedName name="_xlnm.Print_Titles" localSheetId="8">Домофония!$1:$1</definedName>
    <definedName name="_xlnm.Print_Titles" localSheetId="11">Распродажа!$1:$1</definedName>
    <definedName name="_xlnm.Print_Titles" localSheetId="9">СКУД!$1:$1</definedName>
    <definedName name="_xlnm.Print_Area" localSheetId="2">'Analog+AHD'!$A$1:$M$37</definedName>
    <definedName name="_xlnm.Print_Area" localSheetId="3">'HD-TVI и 4в1'!$A$1:$M$74</definedName>
    <definedName name="_xlnm.Print_Area" localSheetId="5">'IP Pro'!$A$1:$Q$56</definedName>
    <definedName name="_xlnm.Print_Area" localSheetId="4">'IP Soho'!$A$1:$Q$55</definedName>
    <definedName name="_xlnm.Print_Area" localSheetId="10">'PV-LINK'!$A$1:$N$118</definedName>
    <definedName name="_xlnm.Print_Area" localSheetId="7">'Аксессуары, комплекты, запись'!$A$1:$L$67</definedName>
    <definedName name="_xlnm.Print_Area" localSheetId="1">'Акции и спецпредложения'!$A$1:$O$54</definedName>
    <definedName name="_xlnm.Print_Area" localSheetId="6">Видеорегистраторы!$A$1:$P$74</definedName>
    <definedName name="_xlnm.Print_Area" localSheetId="8">Домофония!$A$1:$L$80</definedName>
    <definedName name="_xlnm.Print_Area" localSheetId="11">Распродажа!$A$1:$Q$57</definedName>
    <definedName name="_xlnm.Print_Area" localSheetId="0">Содержание!$A$2:$T$142</definedName>
  </definedNames>
  <calcPr calcId="144525"/>
</workbook>
</file>

<file path=xl/calcChain.xml><?xml version="1.0" encoding="utf-8"?>
<calcChain xmlns="http://schemas.openxmlformats.org/spreadsheetml/2006/main">
  <c r="O17" i="24" l="1"/>
  <c r="O18" i="24"/>
  <c r="A1" i="28"/>
  <c r="L49" i="28" s="1"/>
  <c r="A1" i="37"/>
  <c r="P23" i="37" s="1"/>
  <c r="P18" i="37"/>
  <c r="A1" i="15"/>
  <c r="L64" i="15" s="1"/>
  <c r="A1" i="23"/>
  <c r="L13" i="23" s="1"/>
  <c r="A1" i="31"/>
  <c r="P44" i="31" s="1"/>
  <c r="A1" i="34"/>
  <c r="Q22" i="34" s="1"/>
  <c r="A1" i="10"/>
  <c r="Q54" i="10" s="1"/>
  <c r="A1" i="29"/>
  <c r="M41" i="29" s="1"/>
  <c r="A1" i="21"/>
  <c r="M23" i="21" s="1"/>
  <c r="O7" i="24"/>
  <c r="O8" i="24"/>
  <c r="O10" i="24"/>
  <c r="O11" i="24"/>
  <c r="O18" i="37"/>
  <c r="A1" i="3"/>
  <c r="N26" i="3" s="1"/>
  <c r="O12" i="37"/>
  <c r="P52" i="31"/>
  <c r="P48" i="31"/>
  <c r="P26" i="31"/>
  <c r="Q46" i="10"/>
  <c r="P49" i="31"/>
  <c r="P61" i="31"/>
  <c r="L15" i="23"/>
  <c r="L30" i="23"/>
  <c r="Q49" i="10"/>
  <c r="Q17" i="10"/>
  <c r="Q32" i="10"/>
  <c r="Q41" i="10"/>
  <c r="Q38" i="10"/>
  <c r="P13" i="31"/>
  <c r="Q13" i="37"/>
  <c r="Q35" i="10"/>
  <c r="Q33" i="10"/>
  <c r="Q44" i="10"/>
  <c r="Q8" i="37"/>
  <c r="Q51" i="10"/>
  <c r="Q42" i="10"/>
  <c r="Q26" i="10"/>
  <c r="Q34" i="10"/>
  <c r="Q40" i="10"/>
  <c r="Q16" i="10"/>
  <c r="Q52" i="10"/>
  <c r="Q39" i="10"/>
  <c r="Q28" i="10"/>
  <c r="Q27" i="10"/>
  <c r="Q47" i="10"/>
  <c r="Q31" i="10"/>
  <c r="Q24" i="10"/>
  <c r="Q48" i="10"/>
  <c r="Q36" i="10"/>
  <c r="Q22" i="10"/>
  <c r="Q25" i="10"/>
  <c r="Q50" i="10"/>
  <c r="Q30" i="10"/>
  <c r="P38" i="31"/>
  <c r="P10" i="31"/>
  <c r="L37" i="28"/>
  <c r="L8" i="15"/>
  <c r="L38" i="15"/>
  <c r="L67" i="15"/>
  <c r="N75" i="3"/>
  <c r="Q23" i="37"/>
  <c r="N19" i="3"/>
  <c r="N45" i="3"/>
  <c r="N44" i="3"/>
  <c r="N43" i="3"/>
  <c r="N104" i="3"/>
  <c r="N46" i="3"/>
  <c r="P13" i="37"/>
  <c r="N67" i="3"/>
  <c r="N87" i="3"/>
  <c r="N103" i="3"/>
  <c r="N94" i="3"/>
  <c r="M37" i="29"/>
  <c r="M43" i="29"/>
  <c r="M60" i="29"/>
  <c r="M63" i="29"/>
  <c r="M28" i="29"/>
  <c r="M68" i="29"/>
  <c r="M17" i="29"/>
  <c r="M9" i="29"/>
  <c r="M12" i="29"/>
  <c r="M18" i="29"/>
  <c r="N68" i="3" l="1"/>
  <c r="N56" i="3"/>
  <c r="N85" i="3"/>
  <c r="N10" i="3"/>
  <c r="N55" i="3"/>
  <c r="P12" i="31"/>
  <c r="P73" i="31"/>
  <c r="P67" i="31"/>
  <c r="P36" i="31"/>
  <c r="M30" i="29"/>
  <c r="M32" i="29"/>
  <c r="M23" i="29"/>
  <c r="M25" i="29"/>
  <c r="M31" i="29"/>
  <c r="N77" i="3"/>
  <c r="N86" i="3"/>
  <c r="N90" i="3"/>
  <c r="P8" i="37"/>
  <c r="N24" i="3"/>
  <c r="N31" i="3"/>
  <c r="N106" i="3"/>
  <c r="N18" i="3"/>
  <c r="N107" i="3"/>
  <c r="N50" i="3"/>
  <c r="N76" i="3"/>
  <c r="N48" i="3"/>
  <c r="P11" i="31"/>
  <c r="P9" i="31"/>
  <c r="P50" i="31"/>
  <c r="O13" i="37"/>
  <c r="P47" i="31"/>
  <c r="L29" i="23"/>
  <c r="P51" i="31"/>
  <c r="P74" i="31"/>
  <c r="P21" i="31"/>
  <c r="O25" i="37"/>
  <c r="P23" i="31"/>
  <c r="P69" i="31"/>
  <c r="O8" i="37"/>
  <c r="Q25" i="37"/>
  <c r="Q18" i="37"/>
  <c r="N113" i="3"/>
  <c r="N15" i="3"/>
  <c r="N36" i="3"/>
  <c r="N78" i="3"/>
  <c r="N88" i="3"/>
  <c r="N49" i="3"/>
  <c r="P41" i="31"/>
  <c r="P62" i="31"/>
  <c r="P16" i="31"/>
  <c r="P24" i="31"/>
  <c r="P42" i="31"/>
  <c r="P28" i="31"/>
  <c r="P14" i="31"/>
  <c r="P39" i="31"/>
  <c r="M72" i="29"/>
  <c r="M54" i="29"/>
  <c r="M20" i="29"/>
  <c r="M69" i="29"/>
  <c r="M66" i="29"/>
  <c r="N95" i="3"/>
  <c r="N74" i="3"/>
  <c r="N69" i="3"/>
  <c r="N97" i="3"/>
  <c r="N102" i="3"/>
  <c r="N25" i="3"/>
  <c r="N96" i="3"/>
  <c r="N92" i="3"/>
  <c r="N118" i="3"/>
  <c r="N108" i="3"/>
  <c r="L16" i="23"/>
  <c r="P43" i="31"/>
  <c r="P15" i="31"/>
  <c r="P20" i="31"/>
  <c r="P46" i="31"/>
  <c r="L39" i="23"/>
  <c r="P66" i="31"/>
  <c r="P60" i="31"/>
  <c r="P58" i="31"/>
  <c r="O23" i="37"/>
  <c r="P59" i="31"/>
  <c r="P37" i="31"/>
  <c r="L45" i="23"/>
  <c r="P25" i="37"/>
  <c r="M26" i="21"/>
  <c r="M15" i="21"/>
  <c r="M31" i="21"/>
  <c r="M30" i="21"/>
  <c r="M71" i="29"/>
  <c r="M59" i="29"/>
  <c r="M53" i="29"/>
  <c r="M39" i="29"/>
  <c r="M24" i="29"/>
  <c r="M73" i="29"/>
  <c r="M62" i="29"/>
  <c r="M52" i="29"/>
  <c r="M10" i="29"/>
  <c r="M74" i="29"/>
  <c r="M65" i="29"/>
  <c r="M21" i="29"/>
  <c r="Q23" i="10"/>
  <c r="Q36" i="34"/>
  <c r="Q9" i="34"/>
  <c r="Q14" i="34"/>
  <c r="Q20" i="34"/>
  <c r="Q35" i="34"/>
  <c r="Q16" i="34"/>
  <c r="Q34" i="34"/>
  <c r="Q46" i="34"/>
  <c r="Q10" i="34"/>
  <c r="Q44" i="34"/>
  <c r="Q28" i="34"/>
  <c r="Q50" i="34"/>
  <c r="Q24" i="34"/>
  <c r="Q11" i="34"/>
  <c r="Q37" i="34"/>
  <c r="Q49" i="34"/>
  <c r="Q23" i="34"/>
  <c r="Q13" i="34"/>
  <c r="Q48" i="34"/>
  <c r="Q43" i="34"/>
  <c r="Q54" i="34"/>
  <c r="Q56" i="34"/>
  <c r="Q40" i="34"/>
  <c r="Q29" i="34"/>
  <c r="Q39" i="34"/>
  <c r="Q12" i="34"/>
  <c r="Q55" i="34"/>
  <c r="Q19" i="34"/>
  <c r="Q26" i="34"/>
  <c r="Q41" i="34"/>
  <c r="L8" i="23"/>
  <c r="L40" i="23"/>
  <c r="L34" i="23"/>
  <c r="L50" i="23"/>
  <c r="L57" i="23"/>
  <c r="L7" i="23"/>
  <c r="L14" i="23"/>
  <c r="L21" i="23"/>
  <c r="L31" i="23"/>
  <c r="L28" i="23"/>
  <c r="L10" i="28"/>
  <c r="L73" i="28"/>
  <c r="L68" i="28"/>
  <c r="L80" i="28"/>
  <c r="L36" i="28"/>
  <c r="L26" i="15"/>
  <c r="L19" i="15"/>
  <c r="L44" i="15"/>
  <c r="L10" i="15"/>
  <c r="L21" i="15"/>
  <c r="L56" i="15"/>
  <c r="L13" i="15"/>
  <c r="L52" i="15"/>
  <c r="L73" i="15"/>
  <c r="L37" i="15"/>
  <c r="L53" i="15"/>
  <c r="L47" i="15"/>
  <c r="L24" i="15"/>
  <c r="L65" i="15"/>
  <c r="L36" i="15"/>
  <c r="L58" i="15"/>
  <c r="L78" i="15"/>
  <c r="L63" i="15"/>
  <c r="L68" i="15"/>
  <c r="L66" i="15"/>
  <c r="L20" i="15"/>
  <c r="L12" i="15"/>
  <c r="L69" i="15"/>
  <c r="L45" i="15"/>
  <c r="L7" i="15"/>
  <c r="L70" i="15"/>
  <c r="L23" i="15"/>
  <c r="L77" i="15"/>
  <c r="L46" i="15"/>
  <c r="L9" i="15"/>
  <c r="L11" i="15"/>
  <c r="L43" i="15"/>
  <c r="L33" i="15"/>
  <c r="L25" i="15"/>
  <c r="L22" i="15"/>
  <c r="L14" i="15"/>
  <c r="L35" i="15"/>
  <c r="L74" i="15"/>
  <c r="L57" i="15"/>
  <c r="L19" i="28"/>
  <c r="M17" i="21"/>
  <c r="M28" i="21"/>
  <c r="M5" i="21"/>
  <c r="M36" i="21"/>
  <c r="M37" i="21"/>
  <c r="L9" i="28"/>
  <c r="M24" i="21"/>
  <c r="L48" i="28"/>
  <c r="M33" i="21"/>
  <c r="L30" i="28"/>
  <c r="L39" i="28"/>
  <c r="L56" i="28"/>
  <c r="L53" i="28"/>
  <c r="L50" i="28"/>
  <c r="L24" i="28"/>
  <c r="L42" i="28"/>
  <c r="L16" i="28"/>
  <c r="L38" i="28"/>
  <c r="L21" i="28"/>
  <c r="L17" i="28"/>
  <c r="L41" i="28"/>
  <c r="M14" i="21"/>
  <c r="M34" i="21"/>
  <c r="M18" i="21"/>
  <c r="L33" i="28"/>
  <c r="L20" i="28"/>
  <c r="L23" i="28"/>
  <c r="L60" i="28"/>
  <c r="L35" i="28"/>
  <c r="L31" i="28"/>
  <c r="L67" i="28"/>
  <c r="L74" i="28"/>
  <c r="L59" i="28"/>
</calcChain>
</file>

<file path=xl/sharedStrings.xml><?xml version="1.0" encoding="utf-8"?>
<sst xmlns="http://schemas.openxmlformats.org/spreadsheetml/2006/main" count="2521" uniqueCount="1569">
  <si>
    <t xml:space="preserve">PV-DC5A+ </t>
  </si>
  <si>
    <t>цена</t>
  </si>
  <si>
    <t>0.1</t>
  </si>
  <si>
    <t>2.8~12</t>
  </si>
  <si>
    <t>102º~28º</t>
  </si>
  <si>
    <t>ИК</t>
  </si>
  <si>
    <t>2.8</t>
  </si>
  <si>
    <t>102º</t>
  </si>
  <si>
    <t>3.6</t>
  </si>
  <si>
    <t>Матрица</t>
  </si>
  <si>
    <t>PV-401R</t>
  </si>
  <si>
    <t>PV-1601R</t>
  </si>
  <si>
    <t>PV-351T</t>
  </si>
  <si>
    <t>PV-1610RJ</t>
  </si>
  <si>
    <t>КАБЕЛЬ КОАКСИАЛЬНЫЙ СОЕДИНИТЕЛЬНЫЙ С РАЗЪЕМАМИ, КОННЕКТОРЫ</t>
  </si>
  <si>
    <t>PV-BNC150</t>
  </si>
  <si>
    <t xml:space="preserve">ПЕРЕДАЧА ВИДЕОСИГНАЛА ПО ВИТОЙ ПАРЕ </t>
  </si>
  <si>
    <t>PV-DC2A+</t>
  </si>
  <si>
    <t xml:space="preserve">PV-DC10A+ </t>
  </si>
  <si>
    <t>PV-T2BNC</t>
  </si>
  <si>
    <t>PV-T2M</t>
  </si>
  <si>
    <t>PV-T2F</t>
  </si>
  <si>
    <t>разрешение</t>
  </si>
  <si>
    <t>аудио</t>
  </si>
  <si>
    <t>HDD</t>
  </si>
  <si>
    <t>к/с</t>
  </si>
  <si>
    <t>1080p</t>
  </si>
  <si>
    <t>формат</t>
  </si>
  <si>
    <t>PV-DC5As</t>
  </si>
  <si>
    <t>0.01
0 (ИК вкл.)</t>
  </si>
  <si>
    <t>0.1
0 (ИК вкл)</t>
  </si>
  <si>
    <t>PV-351R</t>
  </si>
  <si>
    <t>PV-DC1Am</t>
  </si>
  <si>
    <t>720p</t>
  </si>
  <si>
    <t>0.01
0 (ИК вкл)</t>
  </si>
  <si>
    <t>4~92</t>
  </si>
  <si>
    <t>57,58° ~ 3.12°</t>
  </si>
  <si>
    <t>Дисплей</t>
  </si>
  <si>
    <t>Кол-во выз.панелей</t>
  </si>
  <si>
    <t>-</t>
  </si>
  <si>
    <t>1/2.8” 2.1 Mpix SONY IMX222 CMOS</t>
  </si>
  <si>
    <t xml:space="preserve">1/3" Pixel Plus NAVIGATOR II CMOS </t>
  </si>
  <si>
    <t>PV-DC2A</t>
  </si>
  <si>
    <t>PV-DC3A</t>
  </si>
  <si>
    <t>WD10PURX</t>
  </si>
  <si>
    <t>WD20PURX</t>
  </si>
  <si>
    <t>WD30PURX</t>
  </si>
  <si>
    <t>WD40PURX</t>
  </si>
  <si>
    <t>ПРОФЕССИОНАЛЬНЫЕ РоЕ УСТРОЙСТВА</t>
  </si>
  <si>
    <t xml:space="preserve">PV-BNC50
</t>
  </si>
  <si>
    <t xml:space="preserve">
PV-DC1A
</t>
  </si>
  <si>
    <t>1.3 Mpix CMOS 1/3"</t>
  </si>
  <si>
    <t>102°~28°</t>
  </si>
  <si>
    <t>2.1 Mpix Panasonic CMOS 1/3"</t>
  </si>
  <si>
    <t>90º</t>
  </si>
  <si>
    <t xml:space="preserve">PV-BNC (RG6U) </t>
  </si>
  <si>
    <t>ПРОФЕССИОНАЛЬНОЕ ТЕСТОВОЕ ОБОРУДОВАНИЕ</t>
  </si>
  <si>
    <t>PV-RG6U</t>
  </si>
  <si>
    <t>PV-UTP</t>
  </si>
  <si>
    <t>WD60PURX</t>
  </si>
  <si>
    <t>1.3 Mpix CMOS 1/4"</t>
  </si>
  <si>
    <t>82º</t>
  </si>
  <si>
    <t>115°~35°</t>
  </si>
  <si>
    <t>1/4" 1.3 Mpix Aptina Progressive Scan CMOS</t>
  </si>
  <si>
    <t>1/2.8" 2.1 Mpix SONY Progressive Scan CMOS</t>
  </si>
  <si>
    <t>120º</t>
  </si>
  <si>
    <t>2.1 Mpix CMOS 1/3"</t>
  </si>
  <si>
    <t>1/2.9" 2.1 Mpix SONY Progressive Scan CMOS</t>
  </si>
  <si>
    <t>113º~34º</t>
  </si>
  <si>
    <r>
      <t>35м</t>
    </r>
    <r>
      <rPr>
        <sz val="8"/>
        <rFont val="Arial"/>
        <family val="2"/>
        <charset val="204"/>
      </rPr>
      <t xml:space="preserve">
</t>
    </r>
    <r>
      <rPr>
        <b/>
        <sz val="8"/>
        <rFont val="Arial"/>
        <family val="2"/>
        <charset val="204"/>
      </rPr>
      <t>IR-cut</t>
    </r>
  </si>
  <si>
    <t>TAMRON M13VG550</t>
  </si>
  <si>
    <t>1.3 Mp</t>
  </si>
  <si>
    <t>TAMRON M13VG288IR</t>
  </si>
  <si>
    <t>3 Mp</t>
  </si>
  <si>
    <t>TAMRON 13VG550ASII</t>
  </si>
  <si>
    <t>CS</t>
  </si>
  <si>
    <t>Кронштейн для крепления на стену корпусной камеры</t>
  </si>
  <si>
    <t>ПРОГРАММНОЕ ОБЕСПЕЧЕНИЕ</t>
  </si>
  <si>
    <t>82º~21º</t>
  </si>
  <si>
    <t>2.1 Mpix CMOS 1/2.7"</t>
  </si>
  <si>
    <t>NOVICAM  IP N13W</t>
  </si>
  <si>
    <t>NOVICAM  IP N29W</t>
  </si>
  <si>
    <t>NOVICAM PRO  IP NC24P</t>
  </si>
  <si>
    <t>КРОНШТЕЙН CH102</t>
  </si>
  <si>
    <t>NOVICAM PRO  IP NC13WP</t>
  </si>
  <si>
    <t>NOVICAM PRO  IP NC22VP</t>
  </si>
  <si>
    <t>NOVICAM PRO  IP NC29WP</t>
  </si>
  <si>
    <t>NOVICAM PRO  TC12W</t>
  </si>
  <si>
    <t>NOVICAM PRO  TC18W</t>
  </si>
  <si>
    <t>NOVICAM PRO  TC19W</t>
  </si>
  <si>
    <t>NOVICAM PRO  TC22W</t>
  </si>
  <si>
    <t>NOVICAM PRO  TC29W</t>
  </si>
  <si>
    <t>NOVICAM PRO  T29W</t>
  </si>
  <si>
    <t>NOVICAM PRO  TP123</t>
  </si>
  <si>
    <t>NOVICAM  A61</t>
  </si>
  <si>
    <t>NOVICAM PRO  UTC</t>
  </si>
  <si>
    <t>NOVICAM  PH701</t>
  </si>
  <si>
    <t>NOVICAM  PH790</t>
  </si>
  <si>
    <t>NOVICAM PRO  TC11</t>
  </si>
  <si>
    <t>NOVICAM PRO TVI TESTER</t>
  </si>
  <si>
    <t xml:space="preserve">
PV-DC05A
</t>
  </si>
  <si>
    <t>NOVICAM  IP N28W</t>
  </si>
  <si>
    <t>NOVICAM  IP N29WX</t>
  </si>
  <si>
    <t>NOVICAM  IP N22W</t>
  </si>
  <si>
    <t>NOVICAM  IP N23W</t>
  </si>
  <si>
    <t>120°</t>
  </si>
  <si>
    <t>NOVICAM  IP N43W</t>
  </si>
  <si>
    <t>86º</t>
  </si>
  <si>
    <t xml:space="preserve"> 1/3" 4 Mpix CMOS Omnivision OV4689</t>
  </si>
  <si>
    <t>NOVICAM  AC11</t>
  </si>
  <si>
    <t>NOVICAM  AC12W</t>
  </si>
  <si>
    <t>NOVICAM  AC13W</t>
  </si>
  <si>
    <t>NOVICAM  AC17</t>
  </si>
  <si>
    <t>82°~21°</t>
  </si>
  <si>
    <t>NOVICAM  AC18W</t>
  </si>
  <si>
    <t>NOVICAM  AC19W</t>
  </si>
  <si>
    <t>NOVICAM  AC19WX</t>
  </si>
  <si>
    <t>NOVICAM PRO  NP220</t>
  </si>
  <si>
    <t>NOVICAM  IP N27</t>
  </si>
  <si>
    <r>
      <t>0.01
0</t>
    </r>
    <r>
      <rPr>
        <sz val="8"/>
        <rFont val="Arial"/>
        <family val="2"/>
        <charset val="204"/>
      </rPr>
      <t xml:space="preserve"> (ИК вкл)</t>
    </r>
  </si>
  <si>
    <t>NOVICAM  IP N49W</t>
  </si>
  <si>
    <t>3.6~10</t>
  </si>
  <si>
    <t>86°~34°</t>
  </si>
  <si>
    <t>1/3" 4.1 Mpix Progressive Scan CMOS</t>
  </si>
  <si>
    <t>NOVICAM PRO  TC10</t>
  </si>
  <si>
    <t>0.01
0,001 ч/б</t>
  </si>
  <si>
    <t>1/3" 2.1 Mpix SONY Progressive Scan CMOS</t>
  </si>
  <si>
    <t>NOVICAM PRO  IP NC49WP</t>
  </si>
  <si>
    <t>1/3," 4.1 Mpix SONY Progressive Scan CMOS</t>
  </si>
  <si>
    <t>TAMRON M13VG550IR</t>
  </si>
  <si>
    <t>2 Mp</t>
  </si>
  <si>
    <t>NOVICAM PRO  IP NC24FP</t>
  </si>
  <si>
    <t>102°</t>
  </si>
  <si>
    <t>NOVICAM PRO  T38W</t>
  </si>
  <si>
    <t>NOVICAM PRO  T39W</t>
  </si>
  <si>
    <t>NOVICAM PRO  TP223</t>
  </si>
  <si>
    <t>NOVICAM  IP N59WX</t>
  </si>
  <si>
    <t>1/1.8" 5 Mpix SONY IMX 178 CMOS</t>
  </si>
  <si>
    <t>120º~34º</t>
  </si>
  <si>
    <t>30,4</t>
  </si>
  <si>
    <t>PV-207HD</t>
  </si>
  <si>
    <r>
      <t xml:space="preserve">NOVICAM  </t>
    </r>
    <r>
      <rPr>
        <b/>
        <sz val="11"/>
        <rFont val="Arial"/>
        <family val="2"/>
        <charset val="204"/>
      </rPr>
      <t>C11</t>
    </r>
  </si>
  <si>
    <r>
      <t xml:space="preserve">NOVICAM  </t>
    </r>
    <r>
      <rPr>
        <b/>
        <sz val="11"/>
        <rFont val="Arial"/>
        <family val="2"/>
        <charset val="204"/>
      </rPr>
      <t>C13W</t>
    </r>
  </si>
  <si>
    <r>
      <t xml:space="preserve">NOVICAM  </t>
    </r>
    <r>
      <rPr>
        <b/>
        <sz val="11"/>
        <rFont val="Arial"/>
        <family val="2"/>
        <charset val="204"/>
      </rPr>
      <t>AM16</t>
    </r>
  </si>
  <si>
    <r>
      <t xml:space="preserve">NOVICAM  </t>
    </r>
    <r>
      <rPr>
        <b/>
        <sz val="11"/>
        <rFont val="Arial"/>
        <family val="2"/>
        <charset val="204"/>
      </rPr>
      <t>AM510G</t>
    </r>
  </si>
  <si>
    <t>NOVICAM PRO  IP NC28VP</t>
  </si>
  <si>
    <t>Микрофоны</t>
  </si>
  <si>
    <t>115º</t>
  </si>
  <si>
    <t>NOVICAM  IP N19WX</t>
  </si>
  <si>
    <t>Ключ USB</t>
  </si>
  <si>
    <t>NOVICAM  AC21</t>
  </si>
  <si>
    <t>NOVICAM  AC22W</t>
  </si>
  <si>
    <t>NOVICAM  AC23W</t>
  </si>
  <si>
    <t>NOVICAM  AC27</t>
  </si>
  <si>
    <t>NOVICAM  AC28W</t>
  </si>
  <si>
    <t>NOVICAM  AC29W</t>
  </si>
  <si>
    <t>NOVICAM  AC29WX</t>
  </si>
  <si>
    <t>PV-T2RCA</t>
  </si>
  <si>
    <t>NOVICAM PRO  IP NC14F</t>
  </si>
  <si>
    <t>1/2.7" 2.1 Mpix CMOS</t>
  </si>
  <si>
    <t>106º</t>
  </si>
  <si>
    <t>NOVICAM PRO  IP NC45P</t>
  </si>
  <si>
    <t>1/2.8" 2 Mpix Progressive Scan CMOS</t>
  </si>
  <si>
    <t>1/2.8" 4 Mpix Progressive Scan CMOS</t>
  </si>
  <si>
    <t>0.01</t>
  </si>
  <si>
    <t>1.6</t>
  </si>
  <si>
    <t>186º</t>
  </si>
  <si>
    <t>NOVICAM PRO  IP NC44FP</t>
  </si>
  <si>
    <t>1/2.8" 4.1 Mpix Progressive Scan CMOS</t>
  </si>
  <si>
    <t>2.0</t>
  </si>
  <si>
    <t>NOVICAM PRO  IP NC48VP</t>
  </si>
  <si>
    <t>1/3" 4.1 Mpix SONY Progressive Scan CMOS</t>
  </si>
  <si>
    <t>140º</t>
  </si>
  <si>
    <t>Тип контактов</t>
  </si>
  <si>
    <t>Винтовые зажимы</t>
  </si>
  <si>
    <t>Н.Р., Н.З.</t>
  </si>
  <si>
    <r>
      <t xml:space="preserve">NOVICAM  </t>
    </r>
    <r>
      <rPr>
        <b/>
        <sz val="11"/>
        <rFont val="Arial"/>
        <family val="2"/>
        <charset val="204"/>
      </rPr>
      <t>B10</t>
    </r>
  </si>
  <si>
    <r>
      <t xml:space="preserve">NOVICAM  </t>
    </r>
    <r>
      <rPr>
        <b/>
        <sz val="11"/>
        <rFont val="Arial"/>
        <family val="2"/>
        <charset val="204"/>
      </rPr>
      <t>B21</t>
    </r>
  </si>
  <si>
    <t>Н.Р.</t>
  </si>
  <si>
    <r>
      <t xml:space="preserve">NOVICAM  </t>
    </r>
    <r>
      <rPr>
        <b/>
        <sz val="11"/>
        <rFont val="Arial"/>
        <family val="2"/>
        <charset val="204"/>
      </rPr>
      <t>B31</t>
    </r>
  </si>
  <si>
    <r>
      <t xml:space="preserve">NOVICAM  </t>
    </r>
    <r>
      <rPr>
        <b/>
        <sz val="11"/>
        <rFont val="Arial"/>
        <family val="2"/>
        <charset val="204"/>
      </rPr>
      <t>B41</t>
    </r>
  </si>
  <si>
    <r>
      <t xml:space="preserve">NOVICAM  </t>
    </r>
    <r>
      <rPr>
        <b/>
        <sz val="11"/>
        <rFont val="Arial"/>
        <family val="2"/>
        <charset val="204"/>
      </rPr>
      <t>B50SL</t>
    </r>
  </si>
  <si>
    <t>5-ти проводная подготовка</t>
  </si>
  <si>
    <t>чтение</t>
  </si>
  <si>
    <t>Em-Marin</t>
  </si>
  <si>
    <t>64 бита</t>
  </si>
  <si>
    <r>
      <t xml:space="preserve">NOVICAM  </t>
    </r>
    <r>
      <rPr>
        <b/>
        <sz val="11"/>
        <rFont val="Arial"/>
        <family val="2"/>
        <charset val="204"/>
      </rPr>
      <t>EC10</t>
    </r>
  </si>
  <si>
    <r>
      <t xml:space="preserve">NOVICAM  </t>
    </r>
    <r>
      <rPr>
        <b/>
        <sz val="11"/>
        <rFont val="Arial"/>
        <family val="2"/>
        <charset val="204"/>
      </rPr>
      <t>EC11</t>
    </r>
  </si>
  <si>
    <r>
      <t xml:space="preserve">NOVICAM  </t>
    </r>
    <r>
      <rPr>
        <b/>
        <sz val="11"/>
        <rFont val="Arial"/>
        <family val="2"/>
        <charset val="204"/>
      </rPr>
      <t>MC10</t>
    </r>
  </si>
  <si>
    <r>
      <t xml:space="preserve">NOVICAM  </t>
    </r>
    <r>
      <rPr>
        <b/>
        <sz val="11"/>
        <rFont val="Arial"/>
        <family val="2"/>
        <charset val="204"/>
      </rPr>
      <t>MC11</t>
    </r>
  </si>
  <si>
    <t>Mifare</t>
  </si>
  <si>
    <t>1024 байт (16 секторов по 64 байта)</t>
  </si>
  <si>
    <r>
      <t xml:space="preserve">NOVICAM  </t>
    </r>
    <r>
      <rPr>
        <b/>
        <sz val="11"/>
        <rFont val="Arial"/>
        <family val="2"/>
        <charset val="204"/>
      </rPr>
      <t>ET10</t>
    </r>
  </si>
  <si>
    <r>
      <t xml:space="preserve">NOVICAM  </t>
    </r>
    <r>
      <rPr>
        <b/>
        <sz val="11"/>
        <rFont val="Arial"/>
        <family val="2"/>
        <charset val="204"/>
      </rPr>
      <t>SE15K</t>
    </r>
  </si>
  <si>
    <r>
      <t xml:space="preserve">NOVICAM  </t>
    </r>
    <r>
      <rPr>
        <b/>
        <sz val="11"/>
        <rFont val="Arial"/>
        <family val="2"/>
        <charset val="204"/>
      </rPr>
      <t xml:space="preserve">DL10 </t>
    </r>
  </si>
  <si>
    <r>
      <t xml:space="preserve">NOVICAM  </t>
    </r>
    <r>
      <rPr>
        <b/>
        <sz val="11"/>
        <rFont val="Arial"/>
        <family val="2"/>
        <charset val="204"/>
      </rPr>
      <t xml:space="preserve">DL180 </t>
    </r>
  </si>
  <si>
    <r>
      <t xml:space="preserve">NOVICAM  </t>
    </r>
    <r>
      <rPr>
        <b/>
        <sz val="11"/>
        <rFont val="Arial"/>
        <family val="2"/>
        <charset val="204"/>
      </rPr>
      <t xml:space="preserve">DL280 </t>
    </r>
  </si>
  <si>
    <r>
      <t xml:space="preserve">NOVICAM  </t>
    </r>
    <r>
      <rPr>
        <b/>
        <sz val="11"/>
        <rFont val="Arial"/>
        <family val="2"/>
        <charset val="204"/>
      </rPr>
      <t xml:space="preserve">DL350 </t>
    </r>
  </si>
  <si>
    <r>
      <t xml:space="preserve">NOVICAM  </t>
    </r>
    <r>
      <rPr>
        <b/>
        <sz val="11"/>
        <rFont val="Arial"/>
        <family val="2"/>
        <charset val="204"/>
      </rPr>
      <t xml:space="preserve">LH180 </t>
    </r>
  </si>
  <si>
    <r>
      <t xml:space="preserve">NOVICAM  </t>
    </r>
    <r>
      <rPr>
        <b/>
        <sz val="11"/>
        <rFont val="Arial"/>
        <family val="2"/>
        <charset val="204"/>
      </rPr>
      <t xml:space="preserve">LH280 </t>
    </r>
  </si>
  <si>
    <r>
      <t xml:space="preserve">NOVICAM  </t>
    </r>
    <r>
      <rPr>
        <b/>
        <sz val="11"/>
        <rFont val="Arial"/>
        <family val="2"/>
        <charset val="204"/>
      </rPr>
      <t xml:space="preserve">LH350 </t>
    </r>
  </si>
  <si>
    <r>
      <t xml:space="preserve">NOVICAM </t>
    </r>
    <r>
      <rPr>
        <b/>
        <sz val="11"/>
        <rFont val="Arial"/>
        <family val="2"/>
        <charset val="204"/>
      </rPr>
      <t xml:space="preserve">ZH180 </t>
    </r>
  </si>
  <si>
    <r>
      <t xml:space="preserve">NOVICAM  </t>
    </r>
    <r>
      <rPr>
        <b/>
        <sz val="11"/>
        <rFont val="Arial"/>
        <family val="2"/>
        <charset val="204"/>
      </rPr>
      <t xml:space="preserve">ZH280 </t>
    </r>
  </si>
  <si>
    <r>
      <t xml:space="preserve">NOVICAM  </t>
    </r>
    <r>
      <rPr>
        <b/>
        <sz val="11"/>
        <rFont val="Arial"/>
        <family val="2"/>
        <charset val="204"/>
      </rPr>
      <t xml:space="preserve">ZH350 </t>
    </r>
  </si>
  <si>
    <r>
      <t xml:space="preserve">NOVICAM  </t>
    </r>
    <r>
      <rPr>
        <b/>
        <sz val="11"/>
        <rFont val="Arial"/>
        <family val="2"/>
        <charset val="204"/>
      </rPr>
      <t xml:space="preserve">UH180 </t>
    </r>
  </si>
  <si>
    <r>
      <t xml:space="preserve">NOVICAM  </t>
    </r>
    <r>
      <rPr>
        <b/>
        <sz val="11"/>
        <rFont val="Arial"/>
        <family val="2"/>
        <charset val="204"/>
      </rPr>
      <t>DK104</t>
    </r>
  </si>
  <si>
    <r>
      <t xml:space="preserve">NOVICAM  </t>
    </r>
    <r>
      <rPr>
        <b/>
        <sz val="11"/>
        <rFont val="Arial"/>
        <family val="2"/>
        <charset val="204"/>
      </rPr>
      <t>DK105</t>
    </r>
  </si>
  <si>
    <t>NOVICAM PRO  FC21</t>
  </si>
  <si>
    <t>NOVICAM PRO FC12W</t>
  </si>
  <si>
    <t>NOVICAM PRO  FC22W</t>
  </si>
  <si>
    <t>NOVICAM PRO  FC13W</t>
  </si>
  <si>
    <t>NOVICAM PRO  FC23W</t>
  </si>
  <si>
    <t>NOVICAM PRO  FC18W</t>
  </si>
  <si>
    <t>NOVICAM PRO  FC29W</t>
  </si>
  <si>
    <t>NOVICAM PRO  FC19W</t>
  </si>
  <si>
    <r>
      <t xml:space="preserve">Даксис </t>
    </r>
    <r>
      <rPr>
        <b/>
        <sz val="11"/>
        <color indexed="8"/>
        <rFont val="Arial"/>
        <family val="2"/>
        <charset val="204"/>
      </rPr>
      <t>МСК</t>
    </r>
  </si>
  <si>
    <r>
      <t xml:space="preserve">Даксис </t>
    </r>
    <r>
      <rPr>
        <b/>
        <sz val="11"/>
        <color indexed="8"/>
        <rFont val="Arial"/>
        <family val="2"/>
        <charset val="204"/>
      </rPr>
      <t>МСК СЛИМ</t>
    </r>
  </si>
  <si>
    <r>
      <t xml:space="preserve">Даксис </t>
    </r>
    <r>
      <rPr>
        <b/>
        <sz val="11"/>
        <color indexed="8"/>
        <rFont val="Arial"/>
        <family val="2"/>
        <charset val="204"/>
      </rPr>
      <t>МСЦ</t>
    </r>
  </si>
  <si>
    <t>Подключение</t>
  </si>
  <si>
    <t>Размер (ШxВxГ)</t>
  </si>
  <si>
    <t>Комплектация</t>
  </si>
  <si>
    <t>4-х проводное</t>
  </si>
  <si>
    <t>54x66x21 мм</t>
  </si>
  <si>
    <t>52х61х15 мм</t>
  </si>
  <si>
    <t xml:space="preserve"> </t>
  </si>
  <si>
    <t>Питание</t>
  </si>
  <si>
    <t>Особенности модели</t>
  </si>
  <si>
    <r>
      <t xml:space="preserve">720p
 </t>
    </r>
    <r>
      <rPr>
        <sz val="10"/>
        <rFont val="Arial"/>
        <family val="2"/>
        <charset val="204"/>
      </rPr>
      <t>1280x720 25 к/с</t>
    </r>
  </si>
  <si>
    <r>
      <t xml:space="preserve">1080p
</t>
    </r>
    <r>
      <rPr>
        <sz val="10"/>
        <rFont val="Arial"/>
        <family val="2"/>
        <charset val="204"/>
      </rPr>
      <t>1920х1080 25 к/с</t>
    </r>
  </si>
  <si>
    <t>Фиксированный объектив, пластиковый корпус</t>
  </si>
  <si>
    <r>
      <t xml:space="preserve">12 В DC
330 мА </t>
    </r>
    <r>
      <rPr>
        <sz val="8"/>
        <rFont val="Arial"/>
        <family val="2"/>
        <charset val="204"/>
      </rPr>
      <t>(ИК вкл)</t>
    </r>
  </si>
  <si>
    <t>12 В DC
160 мА (ИК вкл)</t>
  </si>
  <si>
    <t>12 В DC
210 мА (ИК вкл)</t>
  </si>
  <si>
    <t>12 В DC
190 мА (ИК вкл)</t>
  </si>
  <si>
    <t>12 В DC
220 мА (ИК вкл)</t>
  </si>
  <si>
    <t>12 В DC
200 мА (ИК вкл)</t>
  </si>
  <si>
    <t>12 В DC
270 мА (ИК вкл)</t>
  </si>
  <si>
    <t>12 В DC
230 мА (ИК вкл)</t>
  </si>
  <si>
    <t>12 В DC
370 мА (ИК вкл)</t>
  </si>
  <si>
    <t>12 В DC
680 мА (ИК вкл)</t>
  </si>
  <si>
    <t>40</t>
  </si>
  <si>
    <t>24</t>
  </si>
  <si>
    <t>12</t>
  </si>
  <si>
    <t>8</t>
  </si>
  <si>
    <t>Кратность уп, шт</t>
  </si>
  <si>
    <t>Вариофокальный объектив, металлический корпус</t>
  </si>
  <si>
    <t>Вариофокальный объектив, пластиковый корпус</t>
  </si>
  <si>
    <t>12 В DC
240 мА (ИК вкл)</t>
  </si>
  <si>
    <t>12 В DC
330 мА (ИК вкл)</t>
  </si>
  <si>
    <t>HD-TVI КАМЕРЫ</t>
  </si>
  <si>
    <t>12 В DC
250 мА (ИК вкл)</t>
  </si>
  <si>
    <t>12 В DC
300 мА (ИК вкл)</t>
  </si>
  <si>
    <t>12 В DC
250 мА (ИК выкл)</t>
  </si>
  <si>
    <t>36</t>
  </si>
  <si>
    <t>18</t>
  </si>
  <si>
    <t>9</t>
  </si>
  <si>
    <t>4</t>
  </si>
  <si>
    <t>12 В DC
310 мА (ИК вкл)</t>
  </si>
  <si>
    <t>12 В DC
580 мА (ИК вкл)</t>
  </si>
  <si>
    <t>12 В DC
1500 мА (ИК вкл)</t>
  </si>
  <si>
    <t>12 В DC
750 мА (ИК вкл)</t>
  </si>
  <si>
    <t>12 В DC
500 мА (ИК вкл)</t>
  </si>
  <si>
    <t>12 В DC
420 мА (ИК вкл)</t>
  </si>
  <si>
    <t>Вандалозащищенная, уличная, UTC меню, WDR, BLC,  шумоподавление DNR, металлический корпус, вариофокальный объектив</t>
  </si>
  <si>
    <t>Уличная, UTC меню, WDR, BLC,  шумоподавление DNR, металлический корпус, вариофокальный объектив</t>
  </si>
  <si>
    <r>
      <t xml:space="preserve">3 Mp
 </t>
    </r>
    <r>
      <rPr>
        <sz val="10"/>
        <rFont val="Arial"/>
        <family val="2"/>
        <charset val="204"/>
      </rPr>
      <t>1920x1536 18 к/с
 1920x1080 25/30 к/с</t>
    </r>
  </si>
  <si>
    <t>AHD КАМЕРЫ 720р и 1080p</t>
  </si>
  <si>
    <t xml:space="preserve">Внутренние камеры AHD </t>
  </si>
  <si>
    <t>Внутренние камеры HD-TVI</t>
  </si>
  <si>
    <t>HD-TVI  камеры 3мп</t>
  </si>
  <si>
    <t>Внутренние мультиформатные камеры "4 в 1"</t>
  </si>
  <si>
    <t>NOVICAM  IP NP200F</t>
  </si>
  <si>
    <t>5 В DC 1,4 А (ИК и поворотный мех. вкл)</t>
  </si>
  <si>
    <t>Вариофокальный объектив 2.8~12мм, сменный корпус для наружной или врезной установки</t>
  </si>
  <si>
    <t>12 В DC
320 мА (ИК вкл)</t>
  </si>
  <si>
    <t>12 В DC
350 мА (ИК вкл)</t>
  </si>
  <si>
    <t>12 В DC
830 мА (ИК вкл)</t>
  </si>
  <si>
    <r>
      <t xml:space="preserve">5 Mp
</t>
    </r>
    <r>
      <rPr>
        <sz val="10"/>
        <rFont val="Arial"/>
        <family val="2"/>
        <charset val="204"/>
      </rPr>
      <t xml:space="preserve"> 2592x1944 25 к/с, 2048x1536 25 к/с</t>
    </r>
  </si>
  <si>
    <t>ПРОЕКТНЫЕ IP КАМЕРЫ ЛИНЕЙКИ NOVICAM PRO</t>
  </si>
  <si>
    <t>Внутренние IP  камеры</t>
  </si>
  <si>
    <t>5~50</t>
  </si>
  <si>
    <t>2.8~8</t>
  </si>
  <si>
    <r>
      <t xml:space="preserve">1080p </t>
    </r>
    <r>
      <rPr>
        <sz val="10"/>
        <rFont val="Arial"/>
        <family val="2"/>
        <charset val="204"/>
      </rPr>
      <t xml:space="preserve">(1920х1080) 30 к/с,
</t>
    </r>
    <r>
      <rPr>
        <b/>
        <sz val="8"/>
        <rFont val="Arial"/>
        <family val="2"/>
        <charset val="204"/>
      </rPr>
      <t>960p</t>
    </r>
    <r>
      <rPr>
        <sz val="8"/>
        <rFont val="Arial"/>
        <family val="2"/>
        <charset val="204"/>
      </rPr>
      <t xml:space="preserve"> (1280x960) 25/30 к/с</t>
    </r>
    <r>
      <rPr>
        <b/>
        <sz val="8"/>
        <rFont val="Arial"/>
        <family val="2"/>
        <charset val="204"/>
      </rPr>
      <t xml:space="preserve">
 720p</t>
    </r>
    <r>
      <rPr>
        <sz val="8"/>
        <rFont val="Arial"/>
        <family val="2"/>
        <charset val="204"/>
      </rPr>
      <t xml:space="preserve"> (1280x720) 30 к/с</t>
    </r>
  </si>
  <si>
    <r>
      <t xml:space="preserve"> 720p</t>
    </r>
    <r>
      <rPr>
        <sz val="10"/>
        <rFont val="Arial"/>
        <family val="2"/>
        <charset val="204"/>
      </rPr>
      <t xml:space="preserve"> (1280x720) 30 к/с,</t>
    </r>
    <r>
      <rPr>
        <b/>
        <sz val="10"/>
        <rFont val="Arial"/>
        <family val="2"/>
        <charset val="204"/>
      </rPr>
      <t xml:space="preserve">
</t>
    </r>
    <r>
      <rPr>
        <b/>
        <sz val="8"/>
        <rFont val="Arial"/>
        <family val="2"/>
        <charset val="204"/>
      </rPr>
      <t xml:space="preserve">D1 </t>
    </r>
    <r>
      <rPr>
        <sz val="8"/>
        <rFont val="Arial"/>
        <family val="2"/>
        <charset val="204"/>
      </rPr>
      <t>(704x576) 30 к/с</t>
    </r>
  </si>
  <si>
    <r>
      <rPr>
        <sz val="8"/>
        <rFont val="Arial"/>
        <family val="2"/>
        <charset val="204"/>
      </rPr>
      <t>1/3" (53,6º~5,6º)
1/4" (40,3º~4,2º)</t>
    </r>
    <r>
      <rPr>
        <sz val="10"/>
        <rFont val="Arial"/>
        <family val="2"/>
        <charset val="204"/>
      </rPr>
      <t xml:space="preserve">
</t>
    </r>
  </si>
  <si>
    <r>
      <t xml:space="preserve">1/3" (100,1º~35,8º)
1/2.8", 1/2.7", </t>
    </r>
    <r>
      <rPr>
        <b/>
        <sz val="8"/>
        <rFont val="Arial"/>
        <family val="2"/>
        <charset val="204"/>
      </rPr>
      <t>1/2.5"</t>
    </r>
  </si>
  <si>
    <t>5 В DC
90 мА (ИК вкл)</t>
  </si>
  <si>
    <r>
      <t xml:space="preserve">Трансфокаторный объектив, регулировка фокуса может производиться удаленно. </t>
    </r>
    <r>
      <rPr>
        <sz val="8"/>
        <color indexed="10"/>
        <rFont val="Arial"/>
        <family val="2"/>
        <charset val="204"/>
      </rPr>
      <t>Аудиовход.</t>
    </r>
  </si>
  <si>
    <t>12 В DC
400 мА (ИК вкл)</t>
  </si>
  <si>
    <t>ОБЪЕКТИВЫ</t>
  </si>
  <si>
    <t>Вариофокальный объектив с асферическими линзами. Автодиафрагма DC. Крепление CS</t>
  </si>
  <si>
    <t>12 В DC
630 мА (ИК вкл)</t>
  </si>
  <si>
    <t>12 В DC
460 мА (ИК вкл)</t>
  </si>
  <si>
    <t>12В±10% В DC
1,7 А  20Вт</t>
  </si>
  <si>
    <r>
      <t xml:space="preserve">1080p </t>
    </r>
    <r>
      <rPr>
        <sz val="10"/>
        <rFont val="Arial"/>
        <family val="2"/>
        <charset val="204"/>
      </rPr>
      <t xml:space="preserve">(1920х1080) 25/30 к/с
</t>
    </r>
    <r>
      <rPr>
        <b/>
        <sz val="8"/>
        <rFont val="Arial"/>
        <family val="2"/>
        <charset val="204"/>
      </rPr>
      <t>960p</t>
    </r>
    <r>
      <rPr>
        <sz val="8"/>
        <rFont val="Arial"/>
        <family val="2"/>
        <charset val="204"/>
      </rPr>
      <t xml:space="preserve"> (1280x960) 25/30 к/с
 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(1280x720) 25/30 к/с</t>
    </r>
  </si>
  <si>
    <r>
      <t xml:space="preserve">4 Mp  2688x1520 20 к/с, 
</t>
    </r>
    <r>
      <rPr>
        <b/>
        <sz val="8"/>
        <rFont val="Arial"/>
        <family val="2"/>
        <charset val="204"/>
      </rPr>
      <t>960p</t>
    </r>
    <r>
      <rPr>
        <sz val="8"/>
        <rFont val="Arial"/>
        <family val="2"/>
        <charset val="204"/>
      </rPr>
      <t xml:space="preserve"> (1280x960) 25/30 к/с
 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(1280x720) 25/30 к/с</t>
    </r>
  </si>
  <si>
    <t>аудиовход, тревожный вх/вых, MicroSD до 128 Гб, вариофокальный объектив, PoE IEEE 802.3af</t>
  </si>
  <si>
    <t xml:space="preserve"> Внутренние IP  камеры PRO</t>
  </si>
  <si>
    <t>Акустическая дальность</t>
  </si>
  <si>
    <t>Полоса пропускания</t>
  </si>
  <si>
    <t>Соотношение сигнал/шум</t>
  </si>
  <si>
    <t>Исполнение</t>
  </si>
  <si>
    <t xml:space="preserve"> DC12В 0.015А</t>
  </si>
  <si>
    <t xml:space="preserve"> 100 - 7500 Гц</t>
  </si>
  <si>
    <t>55 Дб</t>
  </si>
  <si>
    <t>1000 м</t>
  </si>
  <si>
    <t>Дальность передачи аудио</t>
  </si>
  <si>
    <t>внутреннее</t>
  </si>
  <si>
    <t>Активный</t>
  </si>
  <si>
    <t>6 м</t>
  </si>
  <si>
    <t>DC12В 0.02А</t>
  </si>
  <si>
    <t>10м</t>
  </si>
  <si>
    <t>Кронштейны к купольным поворотным камерам</t>
  </si>
  <si>
    <t>Аксессуары</t>
  </si>
  <si>
    <t>Муляжи видеокамер</t>
  </si>
  <si>
    <t>3G модем</t>
  </si>
  <si>
    <t>Работа со всеми сотовыми операторами. Совместим со всеми регистраторами NOVIcam, поддерживающими работу через модем.</t>
  </si>
  <si>
    <t>3v DC, 2хААА</t>
  </si>
  <si>
    <t>Светодиод, имитирующий работу камеры</t>
  </si>
  <si>
    <t>Внутреннее</t>
  </si>
  <si>
    <t>Уличное IP66</t>
  </si>
  <si>
    <t>Предназначение</t>
  </si>
  <si>
    <t>Совместимость с камерами</t>
  </si>
  <si>
    <t>Материал корпуса</t>
  </si>
  <si>
    <t>на потолок</t>
  </si>
  <si>
    <t>20 см</t>
  </si>
  <si>
    <t>Длина</t>
  </si>
  <si>
    <t xml:space="preserve">Кронштейн для крепления камеры </t>
  </si>
  <si>
    <t>Место крепеления</t>
  </si>
  <si>
    <t>на угол</t>
  </si>
  <si>
    <t xml:space="preserve">Основание для крепления камеры Для установки камеры на основание требуется также настенное крепление. </t>
  </si>
  <si>
    <t>Тестер</t>
  </si>
  <si>
    <t>Питание выходное</t>
  </si>
  <si>
    <t>Питание входное</t>
  </si>
  <si>
    <t>Экран</t>
  </si>
  <si>
    <t>Батарея</t>
  </si>
  <si>
    <t>Формат</t>
  </si>
  <si>
    <t>7", цветной</t>
  </si>
  <si>
    <t xml:space="preserve"> Li-ion, 7800мА</t>
  </si>
  <si>
    <t>DC 12В 2А 24Вт</t>
  </si>
  <si>
    <t>DC 12.6В 1А 12Вт</t>
  </si>
  <si>
    <t>зарядное устройство АС110-220В в комплекте</t>
  </si>
  <si>
    <t>До 1080p
TVI, analog</t>
  </si>
  <si>
    <t xml:space="preserve">Удобные клавиши управления позволяют настраивать меню видеокамер и управлять PTZ видеокамерами. Так же тестер имеет разъёмы VGA, HDMI что дает возможность подключить видеорегистратор и настроить его. </t>
  </si>
  <si>
    <t>NOVICAM AR1108H</t>
  </si>
  <si>
    <t>NOVICAM AR1116H</t>
  </si>
  <si>
    <t>NOVICAM PRO  TR2116A</t>
  </si>
  <si>
    <t>240
480
480
480</t>
  </si>
  <si>
    <t>NOVICAM  NR1208</t>
  </si>
  <si>
    <t>NOVICAM  NR1232</t>
  </si>
  <si>
    <t>400
400
800
800</t>
  </si>
  <si>
    <t>NOVICAM  NR4232</t>
  </si>
  <si>
    <t>РоЕ</t>
  </si>
  <si>
    <t>NOVICAM PRO  NR1608</t>
  </si>
  <si>
    <t>NOVICAM PRO  NR1616</t>
  </si>
  <si>
    <t>NOVICAM PRO  NR2616</t>
  </si>
  <si>
    <t>NOVICAM PRO  NR2616-P8</t>
  </si>
  <si>
    <t>NOVICAM PRO NR4632</t>
  </si>
  <si>
    <t>NOVICAM PRO NR1804</t>
  </si>
  <si>
    <t>NOVICAM PRO  NR1808</t>
  </si>
  <si>
    <t>Разрешение</t>
  </si>
  <si>
    <t>Объектив мм</t>
  </si>
  <si>
    <t>Люкс</t>
  </si>
  <si>
    <t>Угол диаг.</t>
  </si>
  <si>
    <t>0.01
0.001 Люкс (ч/б)</t>
  </si>
  <si>
    <t>0.05 Люкс цвет/ 0 Люкс (ИК вкл.)</t>
  </si>
  <si>
    <t>Уличные камеры AHD - класс пыле-влагозащиты IP66</t>
  </si>
  <si>
    <t>Уличные мультиформатные камеры "4 в 1" - класс пыле-влагозащиты IP66</t>
  </si>
  <si>
    <t>Уличные камеры HD-TVI - класс пыле-влагозащиты IP66</t>
  </si>
  <si>
    <t xml:space="preserve"> Уличные IP  камеры - класс пыле-влагозащиты IP66</t>
  </si>
  <si>
    <t xml:space="preserve"> Уличные IP  камеры PRO - класс пыле-влагозащиты IP66</t>
  </si>
  <si>
    <t>Вариофокальный объектив, пластиковый корпус, аналоговый режим</t>
  </si>
  <si>
    <t>Вариофокальный объектив, металлический корпус, аналоговый режим</t>
  </si>
  <si>
    <t>Пластиковый корпус, аналоговый режим</t>
  </si>
  <si>
    <t>Металлический корпус</t>
  </si>
  <si>
    <t>Пластиковый корпус, отсутствие ИК подстветки</t>
  </si>
  <si>
    <t>0.01
0 (ИК вкл.</t>
  </si>
  <si>
    <r>
      <t xml:space="preserve">1080p
</t>
    </r>
    <r>
      <rPr>
        <sz val="10"/>
        <rFont val="Arial"/>
        <family val="2"/>
        <charset val="204"/>
      </rPr>
      <t>1920х1080 25</t>
    </r>
    <r>
      <rPr>
        <sz val="10"/>
        <rFont val="Arial"/>
        <family val="2"/>
        <charset val="204"/>
      </rPr>
      <t xml:space="preserve"> к/с</t>
    </r>
  </si>
  <si>
    <t>Память</t>
  </si>
  <si>
    <t>Емкость, ТБ</t>
  </si>
  <si>
    <t>Технология</t>
  </si>
  <si>
    <t>AllFrame</t>
  </si>
  <si>
    <t>Профессиональные накопители для систем видеонаблюдения</t>
  </si>
  <si>
    <t>Камеры</t>
  </si>
  <si>
    <r>
      <t xml:space="preserve">Уникальная технология </t>
    </r>
    <r>
      <rPr>
        <b/>
        <sz val="10"/>
        <rFont val="Arial"/>
        <family val="2"/>
        <charset val="204"/>
      </rPr>
      <t xml:space="preserve">AllFrame </t>
    </r>
    <r>
      <rPr>
        <sz val="10"/>
        <rFont val="Arial"/>
        <family val="2"/>
        <charset val="204"/>
      </rPr>
      <t xml:space="preserve">работает с набором команд обработки потоковых данных протокола ATA, </t>
    </r>
    <r>
      <rPr>
        <b/>
        <sz val="10"/>
        <rFont val="Arial"/>
        <family val="2"/>
        <charset val="204"/>
      </rPr>
      <t>уменьшая число ошибок</t>
    </r>
    <r>
      <rPr>
        <sz val="10"/>
        <rFont val="Arial"/>
        <family val="2"/>
        <charset val="204"/>
      </rPr>
      <t>, вызывающих распад изображения и перебои в записи, которые возникают при использовании в системах безопасности обычных накопителей для компьютеров.</t>
    </r>
    <r>
      <rPr>
        <b/>
        <sz val="10"/>
        <rFont val="Arial"/>
        <family val="2"/>
        <charset val="204"/>
      </rPr>
      <t/>
    </r>
  </si>
  <si>
    <t>Содержание</t>
  </si>
  <si>
    <t>Домофония</t>
  </si>
  <si>
    <t>СКУД</t>
  </si>
  <si>
    <t>Распродажа</t>
  </si>
  <si>
    <t>Аналоговые вызывные панели</t>
  </si>
  <si>
    <t>Вызывная панель NOVIcam PRO ND11W предназначена для организации IP системы домофонии. Устанавливается совместно с монитором видеодомофона и позволяет вести наблюдение перед вызывной панелью, а также осуществлять голосовую связь и контроль доступа.</t>
  </si>
  <si>
    <t>IP РЕШЕНИЯ</t>
  </si>
  <si>
    <t>АНАЛОГОВЫЕ РЕШЕНИЯ</t>
  </si>
  <si>
    <t>IP вызывные панели</t>
  </si>
  <si>
    <t>IP домофоны</t>
  </si>
  <si>
    <t>Кнопки выхода NOVIcam предназначены для использования в системах контроля доступа, домофонных системах, организации запасных и пожарных выходов.</t>
  </si>
  <si>
    <t>Идентификаторы</t>
  </si>
  <si>
    <t>Расстояние считывания</t>
  </si>
  <si>
    <t>до 10 см</t>
  </si>
  <si>
    <t>Форм фактор</t>
  </si>
  <si>
    <t>Тонкая карта</t>
  </si>
  <si>
    <t>Карта</t>
  </si>
  <si>
    <t>Контроллеры</t>
  </si>
  <si>
    <t>Накладной</t>
  </si>
  <si>
    <t>Тип</t>
  </si>
  <si>
    <t>Корпус</t>
  </si>
  <si>
    <t xml:space="preserve">DC 12/24В. </t>
  </si>
  <si>
    <t>Сила удержания, кг</t>
  </si>
  <si>
    <t>Электромагнитный замок NOVIcam DL предназначен для запирания дверей, калиток, ворот и может использоваться совместно с контроллерами СКУД, домофонами, кодовыми панелями. Управление замком осуществляется кратковременным отключением питания.</t>
  </si>
  <si>
    <t>Тип кронштейна</t>
  </si>
  <si>
    <t>Совместимость</t>
  </si>
  <si>
    <t>DL180</t>
  </si>
  <si>
    <t xml:space="preserve">L </t>
  </si>
  <si>
    <t>DL280</t>
  </si>
  <si>
    <t>DL350</t>
  </si>
  <si>
    <t>Z</t>
  </si>
  <si>
    <t>U</t>
  </si>
  <si>
    <t>Для стеклянной двери</t>
  </si>
  <si>
    <t xml:space="preserve">Кронштейны NOVIcam предназначен для монтажа электромагнитного замка DL серии на дверь. Кронштейны представляют из себя металлические изделия со специальными отверстиями. </t>
  </si>
  <si>
    <t>Аксессуары к замкам</t>
  </si>
  <si>
    <t xml:space="preserve">Замки </t>
  </si>
  <si>
    <t>Дверные доводчики NOVIcam DK предназначены для плавного и контролируемого закрывания двери, а также для гарантированного срабатывания запирающих механизмов.</t>
  </si>
  <si>
    <t xml:space="preserve">Программируемые автономные контроллеры со встроенными считывателеми NOVIcam предназначены для создания автономных систем контроля и управления доступом. </t>
  </si>
  <si>
    <t>Удлинитель аналогового VGA сигнала</t>
  </si>
  <si>
    <t>Аналог</t>
  </si>
  <si>
    <t>AHD</t>
  </si>
  <si>
    <t>Максимальная дальность, м</t>
  </si>
  <si>
    <t>CVI</t>
  </si>
  <si>
    <t>Количество каналов</t>
  </si>
  <si>
    <t>TVI</t>
  </si>
  <si>
    <t>720/1080p</t>
  </si>
  <si>
    <t>Особенности</t>
  </si>
  <si>
    <t>Грозозащита (сертификат ITU K21 до 4кВ)</t>
  </si>
  <si>
    <t>Кратность упаковки</t>
  </si>
  <si>
    <t>Активный передатчик</t>
  </si>
  <si>
    <t>Активный приемник</t>
  </si>
  <si>
    <t>регуляторы настройки на длину линии передачи видеосигнала</t>
  </si>
  <si>
    <t xml:space="preserve">Модули сопряжения предназначены для подключения индивидуальных видеодомофонов к линиям связи общеподъездных домофонов, для приема вызовов от них и открывания подъездной дверей с помощью стандартных функций видеодомофона. </t>
  </si>
  <si>
    <t>Пассивный приемопередатчик</t>
  </si>
  <si>
    <t>Видео</t>
  </si>
  <si>
    <t>Максимальная дальность передачи, м</t>
  </si>
  <si>
    <t>пассивный приемник</t>
  </si>
  <si>
    <t>активный приемник</t>
  </si>
  <si>
    <t>Питания</t>
  </si>
  <si>
    <t>100 мА</t>
  </si>
  <si>
    <t>250 мА</t>
  </si>
  <si>
    <t>450 мА</t>
  </si>
  <si>
    <t>+ PV-351R или PV1610RJ= 
Ч/б - 2800, Цвет - 2000</t>
  </si>
  <si>
    <t>Ч/б - 600,
 Цвет - 400</t>
  </si>
  <si>
    <t>Максимальная дальность передачи совместно с PV-207HD, м</t>
  </si>
  <si>
    <t>Ч/б - 600, Цвет - 400</t>
  </si>
  <si>
    <t>PV-3001D</t>
  </si>
  <si>
    <r>
      <t xml:space="preserve"> </t>
    </r>
    <r>
      <rPr>
        <b/>
        <sz val="8"/>
        <rFont val="Arial"/>
        <family val="2"/>
        <charset val="204"/>
      </rPr>
      <t>Full HD 1080р</t>
    </r>
    <r>
      <rPr>
        <sz val="8"/>
        <rFont val="Arial"/>
        <family val="2"/>
        <charset val="204"/>
      </rPr>
      <t xml:space="preserve"> - 50
</t>
    </r>
    <r>
      <rPr>
        <b/>
        <sz val="8"/>
        <rFont val="Arial"/>
        <family val="2"/>
        <charset val="204"/>
      </rPr>
      <t xml:space="preserve"> VGA</t>
    </r>
    <r>
      <rPr>
        <sz val="8"/>
        <rFont val="Arial"/>
        <family val="2"/>
        <charset val="204"/>
      </rPr>
      <t xml:space="preserve"> - 185</t>
    </r>
  </si>
  <si>
    <t>Максимальная дальность передачи Видео, м</t>
  </si>
  <si>
    <t>Компактный дизайн, отсутствие питания</t>
  </si>
  <si>
    <t>PV-VGA01E</t>
  </si>
  <si>
    <t>Коннекторы</t>
  </si>
  <si>
    <t>Назначение</t>
  </si>
  <si>
    <t xml:space="preserve"> Подключение кабеля к RCA коннектору </t>
  </si>
  <si>
    <t>Подключения питания к камере (папа)</t>
  </si>
  <si>
    <t>Подключения питания к камере (мама)</t>
  </si>
  <si>
    <t xml:space="preserve">Подключение кабеля к BNC коннектору </t>
  </si>
  <si>
    <t>Коннектор BNC
для коаксиального кабеля</t>
  </si>
  <si>
    <t>PV-BNC (RG6U) Gold</t>
  </si>
  <si>
    <t>Позолочен центральный контакт</t>
  </si>
  <si>
    <t>Позолочены центральные плюсовой и минусовой контакты</t>
  </si>
  <si>
    <t>Обеспечивает надежный контакт
Высокая долговечность</t>
  </si>
  <si>
    <t>- удобные зажимные контакты
- цветовая маркировка,
- только отвертка для соединения,
- нержавеющая сталь,
- напряжение до 24В</t>
  </si>
  <si>
    <t>Кабель</t>
  </si>
  <si>
    <t>Длина, см</t>
  </si>
  <si>
    <t>Патч - корд
BNC (п) - BNC (п)</t>
  </si>
  <si>
    <t>- разъёмы BNC высокого качества
- папа (центральный контакт медный c золотым покрытием для предотвращения окисления)
- Экономия времени и удобство соединения</t>
  </si>
  <si>
    <t>Оплетка</t>
  </si>
  <si>
    <t>RG6U</t>
  </si>
  <si>
    <t>Al</t>
  </si>
  <si>
    <t>Материал проводника</t>
  </si>
  <si>
    <t>Внешняя оболочка</t>
  </si>
  <si>
    <t>CCS</t>
  </si>
  <si>
    <t>Диаметр центральной жилы, мм</t>
  </si>
  <si>
    <t>Поливинил хлорид, серый, 6,8 мм</t>
  </si>
  <si>
    <t>0.511</t>
  </si>
  <si>
    <t>UTP 24AWG
TIA/EIA 568B.2 ISO/IEC11801</t>
  </si>
  <si>
    <t>ССА</t>
  </si>
  <si>
    <t>Стандарт</t>
  </si>
  <si>
    <t>HD-PE (серая).</t>
  </si>
  <si>
    <t>Многопортовые коммутаторы PoE</t>
  </si>
  <si>
    <t>Количество выходов</t>
  </si>
  <si>
    <t>Выходная мощность</t>
  </si>
  <si>
    <t>Предназначены для удаленного питания и объединения потоков данных с IP устройств.</t>
  </si>
  <si>
    <t>10/100 Мб/с , светодиодные индикаторы, поддержка автоматического определения полярности MDI/MDI-X на всех портах, металлический корпус.</t>
  </si>
  <si>
    <t>4xLAN с PoE
1xLAN</t>
  </si>
  <si>
    <t>до 200 м</t>
  </si>
  <si>
    <t>до 100 м</t>
  </si>
  <si>
    <t>Макс.
дальность</t>
  </si>
  <si>
    <t>Внутр. Пропускная способность</t>
  </si>
  <si>
    <t>65 Вт</t>
  </si>
  <si>
    <t>125 Вт</t>
  </si>
  <si>
    <t>250 Вт</t>
  </si>
  <si>
    <t>1,0 Гбит/с</t>
  </si>
  <si>
    <t>1,8 Гбит/с</t>
  </si>
  <si>
    <t>5,6 Гбит/с</t>
  </si>
  <si>
    <t>8xLAN с PoE
1xLAN</t>
  </si>
  <si>
    <t>24xLAN с PoE
2xLAN, 2хSFP</t>
  </si>
  <si>
    <t>DC 48В, 
АС 100-240В (внешний адаптер)</t>
  </si>
  <si>
    <t>АС 100-240В 50/60Гц</t>
  </si>
  <si>
    <t>4xLAN с PoE
2xLAN</t>
  </si>
  <si>
    <t>Светодиодные индикаторы.</t>
  </si>
  <si>
    <t>Внутренняя пропускная способность</t>
  </si>
  <si>
    <t xml:space="preserve"> IEEE 802.3a</t>
  </si>
  <si>
    <t>IEEE 802.3af/at</t>
  </si>
  <si>
    <t>100 Мбит/с</t>
  </si>
  <si>
    <t>Передача электропитания через стандартный Ethernet кабель  одновременно вместе с данными.</t>
  </si>
  <si>
    <t>1Гб/с</t>
  </si>
  <si>
    <t>до 15.4Вт</t>
  </si>
  <si>
    <t>Светодиодные индикаторы. 
Специальный дизайн корпуса позволяет жёстко соединить несколько инжекторов друг с другом.</t>
  </si>
  <si>
    <t>Для работы устройства нет необходимости вести отдельное питание,  дизайн корпуса позволяет  закрепить удлиннитель с помощью винтов.</t>
  </si>
  <si>
    <t>Уличное исполнение IP66.
Соединения сетевых кабелей внутри корпуса.</t>
  </si>
  <si>
    <t>+PV-207  =  Ч/б - 2000м, Цвет - 1300м
+PV-351T  =  Ч/б - 2800м, Цвет - 2000м</t>
  </si>
  <si>
    <t>Максимальная дальность передачи Видео</t>
  </si>
  <si>
    <t>Аккумулятор</t>
  </si>
  <si>
    <t>Средство настройки и диагностики IP камер в системах видеонаблюдения. Прямое подключение к IP камере через  RJ-45; получение видеосигнала и трансляция его по собственной Wi-Fi сети.</t>
  </si>
  <si>
    <t>Дальность передачи видео</t>
  </si>
  <si>
    <t>Пользователи</t>
  </si>
  <si>
    <t>До 20 одновременных подключений</t>
  </si>
  <si>
    <t xml:space="preserve">
 1800 мАч</t>
  </si>
  <si>
    <t>До 100 м</t>
  </si>
  <si>
    <r>
      <rPr>
        <sz val="10"/>
        <rFont val="Arial"/>
        <family val="2"/>
        <charset val="204"/>
      </rPr>
      <t>4/10 ч</t>
    </r>
    <r>
      <rPr>
        <sz val="8"/>
        <rFont val="Arial"/>
        <family val="2"/>
        <charset val="204"/>
      </rPr>
      <t xml:space="preserve">
(работа/ожидание)</t>
    </r>
  </si>
  <si>
    <t>Время работы</t>
  </si>
  <si>
    <t>Возможность подзарядки телефона, наглядный световой индикатор заряда</t>
  </si>
  <si>
    <t>DC</t>
  </si>
  <si>
    <t>Максимальный выходной ток</t>
  </si>
  <si>
    <t>Количество выходов DC</t>
  </si>
  <si>
    <t>0,5 А</t>
  </si>
  <si>
    <t>6,0 Вт</t>
  </si>
  <si>
    <t>1 А</t>
  </si>
  <si>
    <t>12 В</t>
  </si>
  <si>
    <t>2 А</t>
  </si>
  <si>
    <t>24 Вт</t>
  </si>
  <si>
    <t>3 А</t>
  </si>
  <si>
    <t>36 Вт</t>
  </si>
  <si>
    <t>- Запас прочности по электрическим нагрузкам.
- Эргономичный компактный корпус. 
- Подходит для углубленных розеток. 
- Выходной разъем DC для удобства коммутации.
- Широкий диапазон входного напряжения 100 ~240В.
- Защита от перегрузок по напряжению, по току, от короткого замыкания.</t>
  </si>
  <si>
    <t>- Отсек для коммуникации, IP 54
- Индикатор напряжения 12В
- Защита от перегрузок по напряжению и току и КЗ</t>
  </si>
  <si>
    <t>12 Вт</t>
  </si>
  <si>
    <t>5 А</t>
  </si>
  <si>
    <t>72,5 Вт</t>
  </si>
  <si>
    <t>DC с возможностью резервирования</t>
  </si>
  <si>
    <t>60 Вт</t>
  </si>
  <si>
    <t>120 Вт</t>
  </si>
  <si>
    <t>10 А</t>
  </si>
  <si>
    <t>AC</t>
  </si>
  <si>
    <t>Количество выходов AC</t>
  </si>
  <si>
    <t>72 Вт, 24 В</t>
  </si>
  <si>
    <t>ПРОФЕССИОНАЛЬНЫЕ БЛОКИ ПИТАНИЯ</t>
  </si>
  <si>
    <t>Профессиональные  блоки  питания предназначены  для  преобразования напряжения  220В  сети  переменного  тока  в  напряжение 12В постоянного, и 24В переменного токов для питания видеокамер охранного видеонаблюдения</t>
  </si>
  <si>
    <t>Многопортовые коммутаторы</t>
  </si>
  <si>
    <t>Замки</t>
  </si>
  <si>
    <t>Коммутационное оборудование PV-LINK</t>
  </si>
  <si>
    <t>DL280; DL350</t>
  </si>
  <si>
    <t>Ширина дверного проема</t>
  </si>
  <si>
    <t>Универсальные, двухскоростные.
Скорость доводки и закрывания двери регулируется с помощью двух клапанов.</t>
  </si>
  <si>
    <t>Максимальная масса</t>
  </si>
  <si>
    <t>Класс</t>
  </si>
  <si>
    <t>85 кг</t>
  </si>
  <si>
    <t>120 кг</t>
  </si>
  <si>
    <t>1100 мм</t>
  </si>
  <si>
    <t>1250 мм</t>
  </si>
  <si>
    <t>EN4</t>
  </si>
  <si>
    <t>EN5</t>
  </si>
  <si>
    <t>КОМПЛЕКТЫ ВИДЕОНАБЛЮДЕНИЯ</t>
  </si>
  <si>
    <t>АКСЕССУАРЫ</t>
  </si>
  <si>
    <t>БЛОКИ ПИТАНИЯ</t>
  </si>
  <si>
    <t>ПРОФЕССИОНАЛЬНЫЕ PoE УСТРОЙСТВА</t>
  </si>
  <si>
    <t>Браузер IE
CMS: iVMS 4.1
Моб.:  iVMS 4.5</t>
  </si>
  <si>
    <t>Поворотные купольные</t>
  </si>
  <si>
    <t>P</t>
  </si>
  <si>
    <t>W</t>
  </si>
  <si>
    <t>NC</t>
  </si>
  <si>
    <t>N</t>
  </si>
  <si>
    <t>F</t>
  </si>
  <si>
    <t>00</t>
  </si>
  <si>
    <t>Классификатор камер видеонаблюдения</t>
  </si>
  <si>
    <t>Классификатор видеорегистраторов</t>
  </si>
  <si>
    <t>Видеокамеры А61, А63W  передают аналоговое изображение с разрешением 650 ТВЛ.  В дневное время благодаря матрице 1/3" Pixel Plus NAVIGATOR II формируется качественное цветное изображение. В темное время суток включается ИК-подсветка. В черно-белом режиме убирается механический ИК-фильтр, что дает более четкое изображение и позволяет уменьшить количество шумов.</t>
  </si>
  <si>
    <t>NOVICAM  PH708</t>
  </si>
  <si>
    <t>Кронштейн для NC24P</t>
  </si>
  <si>
    <t>Т</t>
  </si>
  <si>
    <t>А</t>
  </si>
  <si>
    <t>R</t>
  </si>
  <si>
    <t>IP  видеорегистраторы</t>
  </si>
  <si>
    <t>-P8</t>
  </si>
  <si>
    <t>Преимущества</t>
  </si>
  <si>
    <t>Недостатки</t>
  </si>
  <si>
    <r>
      <t xml:space="preserve"> - </t>
    </r>
    <r>
      <rPr>
        <b/>
        <sz val="8"/>
        <rFont val="Arial"/>
        <family val="2"/>
        <charset val="204"/>
      </rPr>
      <t>круглосуточная работа</t>
    </r>
    <r>
      <rPr>
        <sz val="8"/>
        <rFont val="Arial"/>
        <family val="2"/>
        <charset val="204"/>
      </rPr>
      <t xml:space="preserve"> в суровых условиях систем HD видеонаблюдения
 - функционирование в условиях сильной вибрации и больших перепадов температур
 - совместимы с широким спектром систем безопасности
 - технология AllFrame
 - совместимы с изделиями ведущих производителей корпусов и чипсетов
 - оптимизированы для работы с 32 или менее видеокамерами высокой четкости
 - малое энергопотребление</t>
    </r>
  </si>
  <si>
    <t>Технологии видеонаблюдения</t>
  </si>
  <si>
    <t xml:space="preserve">Основание на столб для крепления кронштейна </t>
  </si>
  <si>
    <t>на столб</t>
  </si>
  <si>
    <t>NOVICAM CH102</t>
  </si>
  <si>
    <t>К стене</t>
  </si>
  <si>
    <t xml:space="preserve">Кронштейн для крепления на стену </t>
  </si>
  <si>
    <r>
      <t xml:space="preserve">NOVICAM  </t>
    </r>
    <r>
      <rPr>
        <b/>
        <sz val="11"/>
        <rFont val="Arial"/>
        <family val="2"/>
        <charset val="204"/>
      </rPr>
      <t>AM110G</t>
    </r>
  </si>
  <si>
    <r>
      <t xml:space="preserve">NOVICAM  </t>
    </r>
    <r>
      <rPr>
        <b/>
        <sz val="11"/>
        <rFont val="Arial"/>
        <family val="2"/>
        <charset val="204"/>
      </rPr>
      <t>AM710W</t>
    </r>
  </si>
  <si>
    <t xml:space="preserve"> 20 - 20000 Гц</t>
  </si>
  <si>
    <t>уличное</t>
  </si>
  <si>
    <t>Активный, регулировка усиления</t>
  </si>
  <si>
    <t>Видеокамеры использует прогрессивный CMOS сенсор с HD разрешением до 1080p, что позволяет получить четкое и качественное изображение, причем картинка передается без задержек и потерь. В камерах реализована система шумоподавления 2D-DNR. В темное время суток выходной сигнал видеокамеры преобразуется в реальный Ч/Б сигнал, а также сдвигается  цветовой светофильтр с матрицы CMOS и включается встроенная ИК подсветка. В сочетании с ИК коррекцией это позволяет минимизировать потери качества.</t>
  </si>
  <si>
    <t>Одной из ключевых особенностей является возможность устанавливать режим работы камер: аналоговый или TVI высокого разрешения (только для 1 Мп камер и TC27).</t>
  </si>
  <si>
    <t>Гибридный корпус, аналоговый режим</t>
  </si>
  <si>
    <t>Линейка SOHO IP видеокамер NOVIcam содержит технологичные изделия, отвечающие самым высоким требованиям потребителей. Простота настройки и доступ к камере из любой точки мира предоставляется бесплатным облачным сервисом NOVIcloud, а поддержка стандарта ONVIF обеспечит связь со всеми популярными IP видеорегистраторами и программным обеспечением.</t>
  </si>
  <si>
    <t>12v DC 400 мА</t>
  </si>
  <si>
    <t>Кратность уп.</t>
  </si>
  <si>
    <t xml:space="preserve">видео </t>
  </si>
  <si>
    <t>Вход</t>
  </si>
  <si>
    <t>Выход</t>
  </si>
  <si>
    <t>1xVGA
1xHDMI</t>
  </si>
  <si>
    <t>1xRCA</t>
  </si>
  <si>
    <t>2xRCA</t>
  </si>
  <si>
    <r>
      <t xml:space="preserve">
</t>
    </r>
    <r>
      <rPr>
        <b/>
        <sz val="10"/>
        <rFont val="Arial"/>
        <family val="2"/>
        <charset val="204"/>
      </rPr>
      <t/>
    </r>
  </si>
  <si>
    <t>Количество каналов IP</t>
  </si>
  <si>
    <t>1,3 Мп</t>
  </si>
  <si>
    <t>2 Мп</t>
  </si>
  <si>
    <t>5 Мп</t>
  </si>
  <si>
    <t>IP</t>
  </si>
  <si>
    <r>
      <rPr>
        <b/>
        <sz val="8"/>
        <rFont val="Arial"/>
        <family val="2"/>
        <charset val="204"/>
      </rPr>
      <t>3G</t>
    </r>
    <r>
      <rPr>
        <sz val="8"/>
        <rFont val="Arial"/>
        <family val="2"/>
        <charset val="204"/>
      </rPr>
      <t>, USB Flash. Блок питания и USB мышь в комплекте.</t>
    </r>
  </si>
  <si>
    <t xml:space="preserve"> Регистраторы PRO</t>
  </si>
  <si>
    <t>NOVICAM PRO TR1104A</t>
  </si>
  <si>
    <t>NOVICAM PRO TR1004A</t>
  </si>
  <si>
    <t>NOVICAM PRO TR1008A</t>
  </si>
  <si>
    <t>NOVICAM PRO TR1016A</t>
  </si>
  <si>
    <t>Благодаря высокопроизводительному процессору и профессиональной операционной системе, регистраторы гибко настраиваются под необходимые условия и работают одновременно с TVI, аналоговыми и IP камерами. Функция автоопределения распознает какой тип камер был подключен к регистратору – аналоговые или TVI, после чего изображение выводится на экран без необходимости дополнительных настроек.</t>
  </si>
  <si>
    <t>4xRCA</t>
  </si>
  <si>
    <t>Регистраторы SOHO</t>
  </si>
  <si>
    <t>3 Мп</t>
  </si>
  <si>
    <t>NOVICAM PRO TR2216A</t>
  </si>
  <si>
    <t>NOVICAM PRO TR4216</t>
  </si>
  <si>
    <t>16xRCA</t>
  </si>
  <si>
    <t>1xVGA
1xHDMI 1xBNC</t>
  </si>
  <si>
    <t>РЕГИСТРАТОРЫ SOHO</t>
  </si>
  <si>
    <t>РЕГИСТРАТОРЫ PRO</t>
  </si>
  <si>
    <t xml:space="preserve">240
</t>
  </si>
  <si>
    <t>1xRJ45</t>
  </si>
  <si>
    <t>1xHDMI 
Full HD
1xVGA 
Full HD</t>
  </si>
  <si>
    <t>1xRCA
1xHDMI</t>
  </si>
  <si>
    <t>1 Мп</t>
  </si>
  <si>
    <t>1xHDMI 
4К
1xVGA 
Full HD</t>
  </si>
  <si>
    <t>4K HDMI видеовыход.   1 x USB2.0+1 x USB3.0, USB мышь в комплекте, Питание  DC 12В, 1.5А.</t>
  </si>
  <si>
    <r>
      <t>P</t>
    </r>
    <r>
      <rPr>
        <sz val="9"/>
        <color indexed="63"/>
        <rFont val="Calibri"/>
        <family val="2"/>
        <charset val="204"/>
      </rPr>
      <t xml:space="preserve"> – Поддержка PoE</t>
    </r>
  </si>
  <si>
    <r>
      <t xml:space="preserve">X </t>
    </r>
    <r>
      <rPr>
        <sz val="9"/>
        <color indexed="63"/>
        <rFont val="Calibri"/>
        <family val="2"/>
        <charset val="204"/>
      </rPr>
      <t>– Extended IR (EXIR)</t>
    </r>
  </si>
  <si>
    <r>
      <t>W</t>
    </r>
    <r>
      <rPr>
        <sz val="9"/>
        <color indexed="63"/>
        <rFont val="Calibri"/>
        <family val="2"/>
        <charset val="204"/>
      </rPr>
      <t xml:space="preserve"> – Всепогодная</t>
    </r>
  </si>
  <si>
    <r>
      <t xml:space="preserve">V </t>
    </r>
    <r>
      <rPr>
        <sz val="9"/>
        <color indexed="63"/>
        <rFont val="Calibri"/>
        <family val="2"/>
        <charset val="204"/>
      </rPr>
      <t>– Антивандальная</t>
    </r>
  </si>
  <si>
    <r>
      <t xml:space="preserve">0~9 </t>
    </r>
    <r>
      <rPr>
        <sz val="9"/>
        <color indexed="63"/>
        <rFont val="Calibri"/>
        <family val="2"/>
        <charset val="204"/>
      </rPr>
      <t>– Тип корпуса</t>
    </r>
  </si>
  <si>
    <r>
      <t xml:space="preserve">1 </t>
    </r>
    <r>
      <rPr>
        <sz val="9"/>
        <color indexed="63"/>
        <rFont val="Calibri"/>
        <family val="2"/>
        <charset val="204"/>
      </rPr>
      <t>– 1 Mpix</t>
    </r>
  </si>
  <si>
    <r>
      <t xml:space="preserve">2 </t>
    </r>
    <r>
      <rPr>
        <sz val="9"/>
        <color indexed="63"/>
        <rFont val="Calibri"/>
        <family val="2"/>
        <charset val="204"/>
      </rPr>
      <t>– 2 Mpix</t>
    </r>
  </si>
  <si>
    <r>
      <t xml:space="preserve">6 </t>
    </r>
    <r>
      <rPr>
        <sz val="9"/>
        <color indexed="63"/>
        <rFont val="Calibri"/>
        <family val="2"/>
        <charset val="204"/>
      </rPr>
      <t>– 600 ТВЛ и более</t>
    </r>
  </si>
  <si>
    <r>
      <t>7</t>
    </r>
    <r>
      <rPr>
        <sz val="9"/>
        <color indexed="63"/>
        <rFont val="Calibri"/>
        <family val="2"/>
        <charset val="204"/>
      </rPr>
      <t xml:space="preserve"> – 700 ТВЛ и более</t>
    </r>
  </si>
  <si>
    <r>
      <t xml:space="preserve">AC </t>
    </r>
    <r>
      <rPr>
        <sz val="9"/>
        <color indexed="63"/>
        <rFont val="Calibri"/>
        <family val="2"/>
        <charset val="204"/>
      </rPr>
      <t>– AHD технология</t>
    </r>
  </si>
  <si>
    <r>
      <t xml:space="preserve">NС </t>
    </r>
    <r>
      <rPr>
        <sz val="9"/>
        <color indexed="63"/>
        <rFont val="Calibri"/>
        <family val="2"/>
        <charset val="204"/>
      </rPr>
      <t>– IP NOVIcam PRO</t>
    </r>
  </si>
  <si>
    <r>
      <t xml:space="preserve">A </t>
    </r>
    <r>
      <rPr>
        <sz val="9"/>
        <color indexed="63"/>
        <rFont val="Calibri"/>
        <family val="2"/>
        <charset val="204"/>
      </rPr>
      <t>– Аналоговая технология</t>
    </r>
  </si>
  <si>
    <r>
      <t>N</t>
    </r>
    <r>
      <rPr>
        <sz val="9"/>
        <color indexed="63"/>
        <rFont val="Calibri"/>
        <family val="2"/>
        <charset val="204"/>
      </rPr>
      <t xml:space="preserve"> – IP технология</t>
    </r>
  </si>
  <si>
    <r>
      <t xml:space="preserve">T </t>
    </r>
    <r>
      <rPr>
        <sz val="9"/>
        <color indexed="63"/>
        <rFont val="Calibri"/>
        <family val="2"/>
        <charset val="204"/>
      </rPr>
      <t>– TVI технология</t>
    </r>
  </si>
  <si>
    <r>
      <t xml:space="preserve">F </t>
    </r>
    <r>
      <rPr>
        <sz val="9"/>
        <color indexed="63"/>
        <rFont val="Calibri"/>
        <family val="2"/>
        <charset val="204"/>
      </rPr>
      <t>– Wi-Fi</t>
    </r>
  </si>
  <si>
    <r>
      <t xml:space="preserve">10 – </t>
    </r>
    <r>
      <rPr>
        <sz val="9"/>
        <color indexed="63"/>
        <rFont val="Calibri"/>
        <family val="2"/>
        <charset val="204"/>
      </rPr>
      <t xml:space="preserve">10-ти кратный зум </t>
    </r>
  </si>
  <si>
    <r>
      <t>18</t>
    </r>
    <r>
      <rPr>
        <sz val="9"/>
        <color indexed="63"/>
        <rFont val="Calibri"/>
        <family val="2"/>
        <charset val="204"/>
      </rPr>
      <t xml:space="preserve"> – 18-ти кратный зум </t>
    </r>
  </si>
  <si>
    <r>
      <t xml:space="preserve">20 </t>
    </r>
    <r>
      <rPr>
        <sz val="9"/>
        <color indexed="63"/>
        <rFont val="Calibri"/>
        <family val="2"/>
        <charset val="204"/>
      </rPr>
      <t xml:space="preserve">– 20-ти кратный зум </t>
    </r>
  </si>
  <si>
    <r>
      <t xml:space="preserve">23 </t>
    </r>
    <r>
      <rPr>
        <sz val="9"/>
        <color indexed="63"/>
        <rFont val="Calibri"/>
        <family val="2"/>
        <charset val="204"/>
      </rPr>
      <t>– 23-x кратный зум</t>
    </r>
  </si>
  <si>
    <r>
      <t xml:space="preserve">P </t>
    </r>
    <r>
      <rPr>
        <sz val="9"/>
        <color indexed="63"/>
        <rFont val="Calibri"/>
        <family val="2"/>
        <charset val="204"/>
      </rPr>
      <t>– Поворотная</t>
    </r>
  </si>
  <si>
    <r>
      <t xml:space="preserve">N </t>
    </r>
    <r>
      <rPr>
        <sz val="9"/>
        <color indexed="63"/>
        <rFont val="Calibri"/>
        <family val="2"/>
        <charset val="204"/>
      </rPr>
      <t>– IP технология</t>
    </r>
  </si>
  <si>
    <r>
      <t xml:space="preserve">A </t>
    </r>
    <r>
      <rPr>
        <sz val="9"/>
        <color indexed="63"/>
        <rFont val="Calibri"/>
        <family val="2"/>
        <charset val="204"/>
      </rPr>
      <t>– Поддержка AHD</t>
    </r>
  </si>
  <si>
    <r>
      <t xml:space="preserve">04 </t>
    </r>
    <r>
      <rPr>
        <sz val="9"/>
        <color indexed="63"/>
        <rFont val="Calibri"/>
        <family val="2"/>
        <charset val="204"/>
      </rPr>
      <t>– 4 канала</t>
    </r>
  </si>
  <si>
    <r>
      <t xml:space="preserve">08 </t>
    </r>
    <r>
      <rPr>
        <sz val="9"/>
        <color indexed="63"/>
        <rFont val="Calibri"/>
        <family val="2"/>
        <charset val="204"/>
      </rPr>
      <t>– 8 каналов</t>
    </r>
  </si>
  <si>
    <r>
      <t xml:space="preserve">16 </t>
    </r>
    <r>
      <rPr>
        <sz val="9"/>
        <color indexed="63"/>
        <rFont val="Calibri"/>
        <family val="2"/>
        <charset val="204"/>
      </rPr>
      <t>– 16 каналов</t>
    </r>
  </si>
  <si>
    <r>
      <t xml:space="preserve">1 </t>
    </r>
    <r>
      <rPr>
        <sz val="9"/>
        <color indexed="63"/>
        <rFont val="Calibri"/>
        <family val="2"/>
        <charset val="204"/>
      </rPr>
      <t xml:space="preserve">| </t>
    </r>
    <r>
      <rPr>
        <b/>
        <sz val="9"/>
        <color indexed="63"/>
        <rFont val="Calibri"/>
        <family val="2"/>
        <charset val="204"/>
      </rPr>
      <t xml:space="preserve">2 </t>
    </r>
    <r>
      <rPr>
        <sz val="9"/>
        <color indexed="63"/>
        <rFont val="Calibri"/>
        <family val="2"/>
        <charset val="204"/>
      </rPr>
      <t xml:space="preserve">| </t>
    </r>
    <r>
      <rPr>
        <b/>
        <sz val="9"/>
        <color indexed="63"/>
        <rFont val="Calibri"/>
        <family val="2"/>
        <charset val="204"/>
      </rPr>
      <t xml:space="preserve">4 </t>
    </r>
    <r>
      <rPr>
        <sz val="9"/>
        <color indexed="63"/>
        <rFont val="Calibri"/>
        <family val="2"/>
        <charset val="204"/>
      </rPr>
      <t>– Количество поддерживаемых HDD</t>
    </r>
  </si>
  <si>
    <r>
      <t xml:space="preserve">R </t>
    </r>
    <r>
      <rPr>
        <sz val="9"/>
        <color indexed="63"/>
        <rFont val="Calibri"/>
        <family val="2"/>
        <charset val="204"/>
      </rPr>
      <t>– Регистратор</t>
    </r>
  </si>
  <si>
    <r>
      <t xml:space="preserve">A </t>
    </r>
    <r>
      <rPr>
        <sz val="9"/>
        <color indexed="63"/>
        <rFont val="Calibri"/>
        <family val="2"/>
        <charset val="204"/>
      </rPr>
      <t>– AHD технология</t>
    </r>
  </si>
  <si>
    <t xml:space="preserve">IP, TVI, AHD и аналоговые </t>
  </si>
  <si>
    <t>Профессиональные мультиплексные видеорегистраторы производства компании NOVIcam, созданы на основе высокопроизводительного чипсета HiSilicon с применением новейших технологий. Функции удалённого одновременного подключения до 128 клиентов и облачный сервис P2P позволяют получить доступ к легко подключиться и настроить видеорегистратор пользователям, где бы они не находились. 
Совместимость программного обеспечения PRO серии позволяет объединять аналоговые, TVI и IP регистраторы NOVIcam PRO в единую сеть наблюдения с возможностью удалённой настройки и управления.</t>
  </si>
  <si>
    <r>
      <t xml:space="preserve">SATA x 1
</t>
    </r>
    <r>
      <rPr>
        <sz val="8"/>
        <rFont val="Arial"/>
        <family val="2"/>
        <charset val="204"/>
      </rPr>
      <t>до 8 Тб</t>
    </r>
  </si>
  <si>
    <r>
      <t xml:space="preserve">4 x SATA </t>
    </r>
    <r>
      <rPr>
        <sz val="8"/>
        <rFont val="Arial"/>
        <family val="2"/>
        <charset val="204"/>
      </rPr>
      <t>до 32Тб</t>
    </r>
    <r>
      <rPr>
        <sz val="10"/>
        <rFont val="Arial"/>
        <family val="2"/>
        <charset val="204"/>
      </rPr>
      <t xml:space="preserve"> + e-SATA </t>
    </r>
    <r>
      <rPr>
        <sz val="8"/>
        <rFont val="Arial"/>
        <family val="2"/>
        <charset val="204"/>
      </rPr>
      <t>8Тб</t>
    </r>
  </si>
  <si>
    <r>
      <t xml:space="preserve">SATAx1
</t>
    </r>
    <r>
      <rPr>
        <sz val="8"/>
        <rFont val="Arial"/>
        <family val="2"/>
        <charset val="204"/>
      </rPr>
      <t>до 8 Тб</t>
    </r>
  </si>
  <si>
    <r>
      <t xml:space="preserve">SATAx2 </t>
    </r>
    <r>
      <rPr>
        <sz val="8"/>
        <rFont val="Arial"/>
        <family val="2"/>
        <charset val="204"/>
      </rPr>
      <t>до 16 Тб</t>
    </r>
  </si>
  <si>
    <r>
      <t xml:space="preserve">SATAx1 </t>
    </r>
    <r>
      <rPr>
        <sz val="8"/>
        <rFont val="Arial"/>
        <family val="2"/>
        <charset val="204"/>
      </rPr>
      <t>до 8 Тб</t>
    </r>
  </si>
  <si>
    <t>Видеорегистраторы</t>
  </si>
  <si>
    <t>HD-TVI видеорегистраторы</t>
  </si>
  <si>
    <t>ПРОГРАМНОЕ ОБЕСПЕЧЕНИЕ</t>
  </si>
  <si>
    <t>АНАЛОГОВЫЕ ВИДЕОКАМЕРЫ РАЗРЕШЕНИЯ 650ТВЛ</t>
  </si>
  <si>
    <t>2 x USB2.0 (3G модем / Flash),  USB мышь и ИК-пульт, 12v DC 2А внешний адаптер в комплекте.</t>
  </si>
  <si>
    <r>
      <rPr>
        <b/>
        <sz val="12"/>
        <rFont val="Arial"/>
        <family val="2"/>
        <charset val="204"/>
      </rPr>
      <t>16</t>
    </r>
    <r>
      <rPr>
        <sz val="10"/>
        <rFont val="Arial"/>
        <family val="2"/>
        <charset val="204"/>
      </rPr>
      <t>xBNC</t>
    </r>
  </si>
  <si>
    <r>
      <rPr>
        <b/>
        <sz val="12"/>
        <rFont val="Arial"/>
        <family val="2"/>
        <charset val="204"/>
      </rPr>
      <t>8</t>
    </r>
    <r>
      <rPr>
        <sz val="10"/>
        <rFont val="Arial"/>
        <family val="2"/>
        <charset val="204"/>
      </rPr>
      <t>xBNC</t>
    </r>
  </si>
  <si>
    <r>
      <rPr>
        <b/>
        <sz val="12"/>
        <rFont val="Arial"/>
        <family val="2"/>
        <charset val="204"/>
      </rPr>
      <t>4</t>
    </r>
    <r>
      <rPr>
        <sz val="10"/>
        <rFont val="Arial"/>
        <family val="2"/>
        <charset val="204"/>
      </rPr>
      <t>xBNC</t>
    </r>
  </si>
  <si>
    <t>100
200
400
400
400</t>
  </si>
  <si>
    <t>Кол-во каналов IP
1,2,3,4,5 Мп</t>
  </si>
  <si>
    <t>Кол-во каналов IP
1,2,3,4,5,8 Мп</t>
  </si>
  <si>
    <t>5 июля 2017 г.</t>
  </si>
  <si>
    <t>Условные графические обозначения</t>
  </si>
  <si>
    <t>- Новинка</t>
  </si>
  <si>
    <t>- Товар скоро поступит на склад</t>
  </si>
  <si>
    <t>- Позиция выводится из ассортимента</t>
  </si>
  <si>
    <t>- Устройство поддерживает 3G модем</t>
  </si>
  <si>
    <t>- Трансфокаторный объектив</t>
  </si>
  <si>
    <t>Брелок</t>
  </si>
  <si>
    <t>Пластик</t>
  </si>
  <si>
    <t>Металл</t>
  </si>
  <si>
    <t>Металл и пластик</t>
  </si>
  <si>
    <t>IP КАМЕРЫ ЛИНЕЙКИ SOHO</t>
  </si>
  <si>
    <t>IP КАМЕРЫ  ЛИНЕЙКИ SOHO</t>
  </si>
  <si>
    <t>МУЛЬТИФОРМАТНЫЕ КАМЕРЫ "4 В 1" (AHD/TVI/CVI/Аналог)</t>
  </si>
  <si>
    <t>● Сложность масштабирования
● Плохая помехозащищенность</t>
  </si>
  <si>
    <t>●  Низкая стоимость</t>
  </si>
  <si>
    <t>● Разрешение картинки превышает аналоговое.
● Невысокая стоимость
● Передача сигнала до 500 м
● Упрощенный апгрейд устаревших технологий, производится без замены кабелей.</t>
  </si>
  <si>
    <t>● Передача сигнала в режиме реального времени без потерь в качестве
 ● Высокая отказоустойчивость.
 ● Система не предусматривает послемонтажного обслуживания.
● Системная инфраструктура не подвержена вирусным/хакерским атакам.
● Простота при установке и эксплуатации. Инсталляция не требует знаний компьютерных сетей.</t>
  </si>
  <si>
    <t>● Относительно высокая стоимость.
● Задержки в передаче сигнала
● Качество картинки напрямую зависит от пропускной способности каналов.
● Необходимы знания построения сетей для настройки IP систем.</t>
  </si>
  <si>
    <t>04</t>
  </si>
  <si>
    <r>
      <t xml:space="preserve">1..5 </t>
    </r>
    <r>
      <rPr>
        <sz val="9"/>
        <color indexed="63"/>
        <rFont val="Calibri"/>
        <family val="2"/>
        <charset val="204"/>
      </rPr>
      <t>– 1- 5 Mpix</t>
    </r>
  </si>
  <si>
    <r>
      <t>TC</t>
    </r>
    <r>
      <rPr>
        <sz val="9"/>
        <color indexed="63"/>
        <rFont val="Calibri"/>
        <family val="2"/>
        <charset val="204"/>
      </rPr>
      <t xml:space="preserve"> – линейка TVI</t>
    </r>
  </si>
  <si>
    <r>
      <t>FC</t>
    </r>
    <r>
      <rPr>
        <sz val="9"/>
        <color indexed="63"/>
        <rFont val="Calibri"/>
        <family val="2"/>
        <charset val="204"/>
      </rPr>
      <t xml:space="preserve"> – линейка 4 в 1</t>
    </r>
  </si>
  <si>
    <r>
      <t xml:space="preserve">С </t>
    </r>
    <r>
      <rPr>
        <sz val="9"/>
        <color indexed="63"/>
        <rFont val="Calibri"/>
        <family val="2"/>
        <charset val="204"/>
      </rPr>
      <t>– муляж камеры</t>
    </r>
  </si>
  <si>
    <r>
      <t xml:space="preserve">T </t>
    </r>
    <r>
      <rPr>
        <sz val="9"/>
        <color indexed="63"/>
        <rFont val="Calibri"/>
        <family val="2"/>
        <charset val="204"/>
      </rPr>
      <t>– TVI камера с WDR</t>
    </r>
  </si>
  <si>
    <t>30</t>
  </si>
  <si>
    <t>12
48
100
100</t>
  </si>
  <si>
    <t>Вариофокальный объектив, металлический корпус ,аналоговый режим</t>
  </si>
  <si>
    <t>58.3°~
3.2°</t>
  </si>
  <si>
    <t>NOVIcam PRO NC22VPR</t>
  </si>
  <si>
    <t>30м
IR-cut</t>
  </si>
  <si>
    <t>Супер-антивандальный корпус IK10, WDR 120Дб, MicroSD 64 Гб, Поддержка сервиса iVideon</t>
  </si>
  <si>
    <r>
      <rPr>
        <b/>
        <sz val="10"/>
        <rFont val="Arial"/>
        <family val="2"/>
        <charset val="204"/>
      </rPr>
      <t xml:space="preserve">1080p </t>
    </r>
    <r>
      <rPr>
        <sz val="10"/>
        <rFont val="Arial"/>
        <family val="2"/>
        <charset val="204"/>
      </rPr>
      <t>(1920х1080) 25/30 к/с</t>
    </r>
    <r>
      <rPr>
        <sz val="12"/>
        <rFont val="Arial"/>
        <family val="2"/>
        <charset val="204"/>
      </rPr>
      <t xml:space="preserve">
</t>
    </r>
    <r>
      <rPr>
        <sz val="8"/>
        <rFont val="Arial"/>
        <family val="2"/>
        <charset val="204"/>
      </rPr>
      <t>960p (1280x960) 25/30 к/с
 720p (1280x720) 25/30 к/с</t>
    </r>
  </si>
  <si>
    <t xml:space="preserve"> DC 12В±10% 0.42А (ИК вкл.) </t>
  </si>
  <si>
    <t>NOVICAM  SDI-07</t>
  </si>
  <si>
    <t>EXMOR SONY 
1.3 Mpix CMOS 1/3"</t>
  </si>
  <si>
    <t>позволяет устанавливать любой мегапиксельный объектив</t>
  </si>
  <si>
    <t>Объектив</t>
  </si>
  <si>
    <t>Комплект "Продвинутый"</t>
  </si>
  <si>
    <t>Меню, RS-485 (управление меню), BLC, ATW, мех. ИК фильтр, микрофон,  крепление под C/CS объектив, уличное исполнение</t>
  </si>
  <si>
    <t>Батарея в комплекте</t>
  </si>
  <si>
    <t>Настройка встроенного UTC меню аналоговых камер</t>
  </si>
  <si>
    <t>линейка аналоговых NOVIcam, поддерживающие функцию UTC</t>
  </si>
  <si>
    <t>Пульт управления камерами</t>
  </si>
  <si>
    <t>Аксессуары, комплекты, хранение</t>
  </si>
  <si>
    <t>Монтажные коробки</t>
  </si>
  <si>
    <t>Решения для хранения видеосигнала</t>
  </si>
  <si>
    <t>РЕШЕНИЯ ДЛЯ ХРАНЕНИЯ ВИДЕОСИГНАЛА</t>
  </si>
  <si>
    <t>Модули сопряжения для видеодомофонов</t>
  </si>
  <si>
    <t>Кнопки выхода</t>
  </si>
  <si>
    <t>Удлинитель аналового VGAсигнала</t>
  </si>
  <si>
    <r>
      <t xml:space="preserve">0 </t>
    </r>
    <r>
      <rPr>
        <sz val="9"/>
        <color indexed="63"/>
        <rFont val="Calibri"/>
        <family val="2"/>
        <charset val="204"/>
      </rPr>
      <t>– Запись RealTime 1 Mpix</t>
    </r>
  </si>
  <si>
    <r>
      <t xml:space="preserve">1 </t>
    </r>
    <r>
      <rPr>
        <sz val="9"/>
        <color indexed="63"/>
        <rFont val="Calibri"/>
        <family val="2"/>
        <charset val="204"/>
      </rPr>
      <t>– Запись RealTime 1 Mpix или 12 к/с 2 Mpix</t>
    </r>
  </si>
  <si>
    <r>
      <t xml:space="preserve">2 </t>
    </r>
    <r>
      <rPr>
        <sz val="9"/>
        <color indexed="63"/>
        <rFont val="Calibri"/>
        <family val="2"/>
        <charset val="204"/>
      </rPr>
      <t>– Запись RealTime 2 Mpix</t>
    </r>
  </si>
  <si>
    <t>● Отсутствие стандартов качества выше PAL или NTSC.
● Ограничение длины 100 м.</t>
  </si>
  <si>
    <t xml:space="preserve">● Высокое  разрешение изображения.
● Неограниченная масштабируемость .
● Кабель для соединения - витая пара бюджетней коаксиального кабеля
● Возможность вести запись без регистратора, на ПК или на карту памяти.
● Передача сигнала и питания по одному кабелю (Поддержка PoE).
</t>
  </si>
  <si>
    <r>
      <rPr>
        <b/>
        <sz val="9"/>
        <color indexed="63"/>
        <rFont val="Calibri"/>
        <family val="2"/>
        <charset val="204"/>
      </rPr>
      <t xml:space="preserve">N </t>
    </r>
    <r>
      <rPr>
        <sz val="9"/>
        <color indexed="63"/>
        <rFont val="Calibri"/>
        <family val="2"/>
        <charset val="204"/>
      </rPr>
      <t>– IP технология</t>
    </r>
  </si>
  <si>
    <r>
      <t xml:space="preserve">-P8 </t>
    </r>
    <r>
      <rPr>
        <sz val="9"/>
        <color indexed="63"/>
        <rFont val="Calibri"/>
        <family val="2"/>
        <charset val="204"/>
      </rPr>
      <t>– 8 PoE интерфейсов</t>
    </r>
  </si>
  <si>
    <r>
      <t xml:space="preserve">04 </t>
    </r>
    <r>
      <rPr>
        <sz val="9"/>
        <color indexed="63"/>
        <rFont val="Calibri"/>
        <family val="2"/>
        <charset val="204"/>
      </rPr>
      <t>– 4 канала</t>
    </r>
  </si>
  <si>
    <r>
      <t xml:space="preserve">24 </t>
    </r>
    <r>
      <rPr>
        <sz val="9"/>
        <color indexed="63"/>
        <rFont val="Calibri"/>
        <family val="2"/>
        <charset val="204"/>
      </rPr>
      <t>– 24 канала</t>
    </r>
  </si>
  <si>
    <r>
      <t xml:space="preserve">08 </t>
    </r>
    <r>
      <rPr>
        <sz val="9"/>
        <color indexed="63"/>
        <rFont val="Calibri"/>
        <family val="2"/>
        <charset val="204"/>
      </rPr>
      <t>– 8 каналов</t>
    </r>
  </si>
  <si>
    <r>
      <t xml:space="preserve">32 </t>
    </r>
    <r>
      <rPr>
        <sz val="9"/>
        <color indexed="63"/>
        <rFont val="Calibri"/>
        <family val="2"/>
        <charset val="204"/>
      </rPr>
      <t>– 32 канала</t>
    </r>
  </si>
  <si>
    <r>
      <t xml:space="preserve">16 </t>
    </r>
    <r>
      <rPr>
        <sz val="9"/>
        <color indexed="63"/>
        <rFont val="Calibri"/>
        <family val="2"/>
        <charset val="204"/>
      </rPr>
      <t>– 16 каналов</t>
    </r>
  </si>
  <si>
    <r>
      <t xml:space="preserve">2 </t>
    </r>
    <r>
      <rPr>
        <sz val="9"/>
        <color indexed="63"/>
        <rFont val="Calibri"/>
        <family val="2"/>
        <charset val="204"/>
      </rPr>
      <t>– Запись RealTime всех каналов (Mpix)</t>
    </r>
  </si>
  <si>
    <r>
      <t xml:space="preserve">6 </t>
    </r>
    <r>
      <rPr>
        <sz val="9"/>
        <color indexed="63"/>
        <rFont val="Calibri"/>
        <family val="2"/>
        <charset val="204"/>
      </rPr>
      <t xml:space="preserve">| </t>
    </r>
    <r>
      <rPr>
        <b/>
        <sz val="9"/>
        <color indexed="63"/>
        <rFont val="Calibri"/>
        <family val="2"/>
        <charset val="204"/>
      </rPr>
      <t xml:space="preserve">8 </t>
    </r>
    <r>
      <rPr>
        <sz val="9"/>
        <color indexed="63"/>
        <rFont val="Calibri"/>
        <family val="2"/>
        <charset val="204"/>
      </rPr>
      <t>– Поколение</t>
    </r>
  </si>
  <si>
    <r>
      <t xml:space="preserve">1 </t>
    </r>
    <r>
      <rPr>
        <sz val="9"/>
        <color indexed="63"/>
        <rFont val="Calibri"/>
        <family val="2"/>
        <charset val="204"/>
      </rPr>
      <t xml:space="preserve">| </t>
    </r>
    <r>
      <rPr>
        <b/>
        <sz val="9"/>
        <color indexed="63"/>
        <rFont val="Calibri"/>
        <family val="2"/>
        <charset val="204"/>
      </rPr>
      <t xml:space="preserve">2 </t>
    </r>
    <r>
      <rPr>
        <sz val="9"/>
        <color indexed="63"/>
        <rFont val="Calibri"/>
        <family val="2"/>
        <charset val="204"/>
      </rPr>
      <t xml:space="preserve">| </t>
    </r>
    <r>
      <rPr>
        <b/>
        <sz val="9"/>
        <color indexed="63"/>
        <rFont val="Calibri"/>
        <family val="2"/>
        <charset val="204"/>
      </rPr>
      <t xml:space="preserve">4 </t>
    </r>
    <r>
      <rPr>
        <sz val="9"/>
        <color indexed="63"/>
        <rFont val="Calibri"/>
        <family val="2"/>
        <charset val="204"/>
      </rPr>
      <t>– Количество поддерживаемых HDD</t>
    </r>
  </si>
  <si>
    <r>
      <t xml:space="preserve">R </t>
    </r>
    <r>
      <rPr>
        <sz val="9"/>
        <color indexed="63"/>
        <rFont val="Calibri"/>
        <family val="2"/>
        <charset val="204"/>
      </rPr>
      <t>– Регистратор</t>
    </r>
  </si>
  <si>
    <t>Видеокамеры используют прогрессивный CMOS сенсор с разрешением до 1080p, что позволяет получить четкое и качественное изображение, причем картинка передается без задержек и потерь. В камерах реализована система шумоподавления 2D-DNR. В темное время суток выходной сигнал видеокамеры преобразуется в реальный Ч/Б сигнал, а также сдвигается  цветовой светофильтр с матрицы CMOS и включается встроенная ИК подсветка. В сочетании с ИК коррекцией это позволяет минимизировать потери качества.</t>
  </si>
  <si>
    <r>
      <t xml:space="preserve">1080p </t>
    </r>
    <r>
      <rPr>
        <sz val="10"/>
        <rFont val="Arial"/>
        <family val="2"/>
        <charset val="204"/>
      </rPr>
      <t>(1920х1080) 30 к/с,</t>
    </r>
    <r>
      <rPr>
        <b/>
        <sz val="10"/>
        <rFont val="Arial"/>
        <family val="2"/>
        <charset val="204"/>
      </rPr>
      <t xml:space="preserve">
</t>
    </r>
    <r>
      <rPr>
        <b/>
        <sz val="8"/>
        <rFont val="Arial"/>
        <family val="2"/>
        <charset val="204"/>
      </rPr>
      <t xml:space="preserve"> 720p </t>
    </r>
    <r>
      <rPr>
        <sz val="8"/>
        <rFont val="Arial"/>
        <family val="2"/>
        <charset val="204"/>
      </rPr>
      <t>(1280x720) 30 к/с</t>
    </r>
  </si>
  <si>
    <t>Одноканальные PoE устройства</t>
  </si>
  <si>
    <r>
      <t xml:space="preserve">F </t>
    </r>
    <r>
      <rPr>
        <sz val="9"/>
        <color indexed="63"/>
        <rFont val="Calibri"/>
        <family val="2"/>
        <charset val="204"/>
      </rPr>
      <t>– Поддержка всех форматов</t>
    </r>
  </si>
  <si>
    <r>
      <t xml:space="preserve">1080p </t>
    </r>
    <r>
      <rPr>
        <sz val="10"/>
        <rFont val="Arial"/>
        <family val="2"/>
        <charset val="204"/>
      </rPr>
      <t xml:space="preserve">(1920х1080) 30 к/с,
</t>
    </r>
    <r>
      <rPr>
        <sz val="8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(1280x720) 30 к/с,
</t>
    </r>
    <r>
      <rPr>
        <b/>
        <sz val="8"/>
        <rFont val="Arial"/>
        <family val="2"/>
        <charset val="204"/>
      </rPr>
      <t>D1</t>
    </r>
    <r>
      <rPr>
        <sz val="8"/>
        <rFont val="Arial"/>
        <family val="2"/>
        <charset val="204"/>
      </rPr>
      <t xml:space="preserve"> (704x576) 30 к/с
</t>
    </r>
    <r>
      <rPr>
        <b/>
        <sz val="8"/>
        <rFont val="Arial"/>
        <family val="2"/>
        <charset val="204"/>
      </rPr>
      <t/>
    </r>
  </si>
  <si>
    <t>Объектив, мм</t>
  </si>
  <si>
    <t>1/2.7" 2.1 Mpix  CMOS</t>
  </si>
  <si>
    <t>Металлический корпус,  аудиовход, вариофокальный объектив, Н.265</t>
  </si>
  <si>
    <t>Линейка проектных видеокамер NOVIcam PRO содержит высокотехнологичные изделия, отвечающие самым высоким требованиям заказчиков. Поддержка технологии технологии РоЕ позволяет использовать один кабель для передачи питания и данных. Простота настройки и доступ к камере из любой точки мира предоставляется бесплатным облачным сервисом P2P, а поддержка стандарта ONVIF обеспечит связь со всеми популярными IP видеорегистраторами и программным обеспечением.</t>
  </si>
  <si>
    <t>IP видеокамеры NOVIcam PRO  созданы на основе новейших цифровых технологий. Данные технологии сочетают в себе высокое разрешение, неисчерпаемую масштабируемость систем, возможность подключения к камере через облако и позволяют передавать видеосигнал на неограниченное расстояние.</t>
  </si>
  <si>
    <t>Купольные поворотные камеры PRO</t>
  </si>
  <si>
    <r>
      <t xml:space="preserve">4 Mp </t>
    </r>
    <r>
      <rPr>
        <sz val="10"/>
        <rFont val="Arial"/>
        <family val="2"/>
        <charset val="204"/>
      </rPr>
      <t xml:space="preserve"> 2688x1520 20 к/с, </t>
    </r>
    <r>
      <rPr>
        <b/>
        <sz val="10"/>
        <rFont val="Arial"/>
        <family val="2"/>
        <charset val="204"/>
      </rPr>
      <t xml:space="preserve">
</t>
    </r>
    <r>
      <rPr>
        <b/>
        <sz val="8"/>
        <rFont val="Arial"/>
        <family val="2"/>
        <charset val="204"/>
      </rPr>
      <t>1080p</t>
    </r>
    <r>
      <rPr>
        <sz val="8"/>
        <rFont val="Arial"/>
        <family val="2"/>
        <charset val="204"/>
      </rPr>
      <t xml:space="preserve"> (1920х1080) 25/30 к/с</t>
    </r>
    <r>
      <rPr>
        <b/>
        <sz val="8"/>
        <rFont val="Arial"/>
        <family val="2"/>
        <charset val="204"/>
      </rPr>
      <t/>
    </r>
  </si>
  <si>
    <r>
      <t xml:space="preserve">4 Mp </t>
    </r>
    <r>
      <rPr>
        <sz val="10"/>
        <rFont val="Arial"/>
        <family val="2"/>
        <charset val="204"/>
      </rPr>
      <t xml:space="preserve"> 2688x1520 20 к/с, </t>
    </r>
    <r>
      <rPr>
        <b/>
        <sz val="10"/>
        <rFont val="Arial"/>
        <family val="2"/>
        <charset val="204"/>
      </rPr>
      <t xml:space="preserve">
</t>
    </r>
    <r>
      <rPr>
        <b/>
        <sz val="8"/>
        <rFont val="Arial"/>
        <family val="2"/>
        <charset val="204"/>
      </rPr>
      <t>960p</t>
    </r>
    <r>
      <rPr>
        <sz val="8"/>
        <rFont val="Arial"/>
        <family val="2"/>
        <charset val="204"/>
      </rPr>
      <t xml:space="preserve"> (1280x960) 25/30 к/с
 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(1280x720) 25/30 к/с</t>
    </r>
  </si>
  <si>
    <r>
      <t xml:space="preserve">4 Mp  </t>
    </r>
    <r>
      <rPr>
        <sz val="10"/>
        <rFont val="Arial"/>
        <family val="2"/>
        <charset val="204"/>
      </rPr>
      <t xml:space="preserve">2688x1520 20 к/с, </t>
    </r>
    <r>
      <rPr>
        <b/>
        <sz val="10"/>
        <rFont val="Arial"/>
        <family val="2"/>
        <charset val="204"/>
      </rPr>
      <t xml:space="preserve">
</t>
    </r>
    <r>
      <rPr>
        <b/>
        <sz val="8"/>
        <rFont val="Arial"/>
        <family val="2"/>
        <charset val="204"/>
      </rPr>
      <t>1080p</t>
    </r>
    <r>
      <rPr>
        <sz val="8"/>
        <rFont val="Arial"/>
        <family val="2"/>
        <charset val="204"/>
      </rPr>
      <t xml:space="preserve"> (1920х1080) 25/30 к/с,
</t>
    </r>
    <r>
      <rPr>
        <b/>
        <sz val="8"/>
        <rFont val="Arial"/>
        <family val="2"/>
        <charset val="204"/>
      </rPr>
      <t>960p</t>
    </r>
    <r>
      <rPr>
        <sz val="8"/>
        <rFont val="Arial"/>
        <family val="2"/>
        <charset val="204"/>
      </rPr>
      <t xml:space="preserve"> (1280x960) 25/30 к/с
 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(1280x720) 25/30 к/с</t>
    </r>
  </si>
  <si>
    <r>
      <t>4 Mp</t>
    </r>
    <r>
      <rPr>
        <sz val="10"/>
        <rFont val="Arial"/>
        <family val="2"/>
        <charset val="204"/>
      </rPr>
      <t xml:space="preserve"> 2688x1520 15 к/с,</t>
    </r>
    <r>
      <rPr>
        <b/>
        <sz val="10"/>
        <rFont val="Arial"/>
        <family val="2"/>
        <charset val="204"/>
      </rPr>
      <t xml:space="preserve"> 
</t>
    </r>
    <r>
      <rPr>
        <b/>
        <sz val="8"/>
        <rFont val="Arial"/>
        <family val="2"/>
        <charset val="204"/>
      </rPr>
      <t>1080p</t>
    </r>
    <r>
      <rPr>
        <sz val="8"/>
        <rFont val="Arial"/>
        <family val="2"/>
        <charset val="204"/>
      </rPr>
      <t xml:space="preserve"> (1920х1080) 25/30 к/с,
 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(1280x720) 25/30 к/с</t>
    </r>
  </si>
  <si>
    <r>
      <t xml:space="preserve">1080p </t>
    </r>
    <r>
      <rPr>
        <sz val="10"/>
        <rFont val="Arial"/>
        <family val="2"/>
        <charset val="204"/>
      </rPr>
      <t xml:space="preserve">1920х1080 25/30 к/с
</t>
    </r>
    <r>
      <rPr>
        <b/>
        <sz val="8"/>
        <rFont val="Arial"/>
        <family val="2"/>
        <charset val="204"/>
      </rPr>
      <t>960p</t>
    </r>
    <r>
      <rPr>
        <sz val="8"/>
        <rFont val="Arial"/>
        <family val="2"/>
        <charset val="204"/>
      </rPr>
      <t xml:space="preserve"> (1280x960) 25/30 к/с
 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(1280x720) 30 к/с</t>
    </r>
  </si>
  <si>
    <t>1/3" 3 Mpix SONY Progressive Scan CMOS</t>
  </si>
  <si>
    <t>PoE IEEE 802.3af</t>
  </si>
  <si>
    <t>NOVICAM PRO  IP NC33WP</t>
  </si>
  <si>
    <r>
      <t xml:space="preserve">3.0 Mp </t>
    </r>
    <r>
      <rPr>
        <sz val="10"/>
        <rFont val="Arial"/>
        <family val="2"/>
        <charset val="204"/>
      </rPr>
      <t>(2304x1296) 20 к/с</t>
    </r>
    <r>
      <rPr>
        <b/>
        <sz val="8"/>
        <rFont val="Arial"/>
        <family val="2"/>
        <charset val="204"/>
      </rPr>
      <t xml:space="preserve">
1080p </t>
    </r>
    <r>
      <rPr>
        <sz val="8"/>
        <rFont val="Arial"/>
        <family val="2"/>
        <charset val="204"/>
      </rPr>
      <t>(1920х1080) 25/30 к/с</t>
    </r>
    <r>
      <rPr>
        <sz val="10"/>
        <rFont val="Arial"/>
        <family val="2"/>
        <charset val="204"/>
      </rPr>
      <t xml:space="preserve">
</t>
    </r>
    <r>
      <rPr>
        <sz val="8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(1280x720) 25/30 к/с</t>
    </r>
  </si>
  <si>
    <t>NOVICAM  IP N11W</t>
  </si>
  <si>
    <t>1/4" 1 Mpix CMOS H42</t>
  </si>
  <si>
    <t>Уличные (IP66) камеры AHD</t>
  </si>
  <si>
    <t xml:space="preserve">.     .     .     .     .     .     .     .     .     .     .     .     .     .     .     .     .     .     .     .     .     .     .     .     .     .     .     .     .     .     .     .     .     .     .     .     .     .     .     .     .   </t>
  </si>
  <si>
    <t>Уличные (IP66) камеры HD-TVI</t>
  </si>
  <si>
    <t>Уличные (IP66) мультиформатные камеры "4 в 1"</t>
  </si>
  <si>
    <t>Уличные (IP66) IP  камеры</t>
  </si>
  <si>
    <t>Внутренние IP  камеры PRO</t>
  </si>
  <si>
    <t>Уличные (IP66) IP  камеры PRO</t>
  </si>
  <si>
    <t>Накопители для систем видеонаблюдения</t>
  </si>
  <si>
    <t>АНАЛОГОВЫЕ ВИДЕОКАМЕРЫ 650ТВЛ</t>
  </si>
  <si>
    <t>Пассивные приемо-передатчики</t>
  </si>
  <si>
    <t>Активные приемо передатчики и трансиверы</t>
  </si>
  <si>
    <t>КАБЕЛЬ, КОННЕКТОРЫ</t>
  </si>
  <si>
    <t>ТЕСТОВОЕ ОБОРУДОВАНИЕ</t>
  </si>
  <si>
    <t>.     .     .     .     .     .     .     .     .     .     .     .     .     .     .     .     .     .     .     .     .     .     .     .     .     .     .     .     .     .     .     .     .     .     .     .     .     .     .     .     .     .     .     .      .     .     .     .</t>
  </si>
  <si>
    <t>.     .     .     .     .     .     .     .     .     .     .     .     .     .     .     .     .     .     .     .     .     .     .     .     .     .     .     .     .     .     .     .     .     .     .     .     .     .     .     .     .    .    .     .     .     .     .     .     .     .     .     .     .     .     .     .     .     .    .    .    .</t>
  </si>
  <si>
    <t>.     .     .     .     .     .     .     .     .     .     .     .     .     .     .     .     .     .     .     .     .     .     .     .     .     .     .     .     .     .     .     .     .     .     .     .     .     .     .     .     .     .     .     .     .     .     .     .</t>
  </si>
  <si>
    <t>IP видеокамеры NOVIcam созданы на основе новейших цифровых технологий. Данные технологии сочетают в себе высокое разрешение, неисчерпаемую масштабируемость систем, возможность подключения к камере через облако и позволяют передавать видеосигнал на неограниченное расстояние.</t>
  </si>
  <si>
    <t>ПРАЙС-ЛИСТ</t>
  </si>
  <si>
    <t>PV-Link</t>
  </si>
  <si>
    <t>ПЕРЕДАЧА ВИДЕОСИГНАЛА</t>
  </si>
  <si>
    <t>Пассивный приемо-передатчик</t>
  </si>
  <si>
    <t>Пассивные приемо-передатчики видеосигнала по витой паре</t>
  </si>
  <si>
    <t>Трансивер</t>
  </si>
  <si>
    <t>Активные (с усилением) приемо-передатчики и трансивер по витой паре</t>
  </si>
  <si>
    <t xml:space="preserve"> PV-POE24G2F2</t>
  </si>
  <si>
    <t>PV-POE04G2W</t>
  </si>
  <si>
    <t>PV-POE01MS</t>
  </si>
  <si>
    <t xml:space="preserve"> PV-PОЕ01GB</t>
  </si>
  <si>
    <t xml:space="preserve"> PV-POE01ME</t>
  </si>
  <si>
    <t xml:space="preserve"> Камера "рыбий глаз" , Micro SD до 128-х Гб, питание PoE IEEE 802.3af </t>
  </si>
  <si>
    <t xml:space="preserve">.     .     .     .     .     .     .     .     .     .     .     .     .     .     .     .     .     .     .     .     .     .     .     .     .     .     .     .     .     .     .     .     .     .     .     .     .     .     .     .     .     .     .     .      .     .     .     .     .     .     .     .     .     .     .     .     .     .     .     .     .     .     .   </t>
  </si>
  <si>
    <t>АHD</t>
  </si>
  <si>
    <r>
      <t xml:space="preserve">АHD
</t>
    </r>
    <r>
      <rPr>
        <b/>
        <sz val="16"/>
        <color indexed="14"/>
        <rFont val="Calibri"/>
        <family val="2"/>
        <charset val="204"/>
      </rPr>
      <t>TVI</t>
    </r>
  </si>
  <si>
    <t>инсталятор</t>
  </si>
  <si>
    <t>оптовик</t>
  </si>
  <si>
    <t>1.0 Mpix CMOS 1/4"</t>
  </si>
  <si>
    <t>3 Mpix CMOS 1/3"</t>
  </si>
  <si>
    <t>NOVICAM PRO  IP NC39WP</t>
  </si>
  <si>
    <t>1/3" 3.0 Mpix Progressive Scan CMOS</t>
  </si>
  <si>
    <r>
      <t>3 Mpix</t>
    </r>
    <r>
      <rPr>
        <sz val="10"/>
        <rFont val="Arial"/>
        <family val="2"/>
        <charset val="204"/>
      </rPr>
      <t xml:space="preserve"> (2304x1296) 20 к/с, </t>
    </r>
    <r>
      <rPr>
        <b/>
        <sz val="8"/>
        <rFont val="Arial"/>
        <family val="2"/>
        <charset val="204"/>
      </rPr>
      <t>1080p</t>
    </r>
    <r>
      <rPr>
        <sz val="8"/>
        <rFont val="Arial"/>
        <family val="2"/>
        <charset val="204"/>
      </rPr>
      <t xml:space="preserve"> (1920x1080) 25/30 к/с, 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(1280х720) 25/30 к/с</t>
    </r>
  </si>
  <si>
    <t>WD80PUZX</t>
  </si>
  <si>
    <r>
      <t xml:space="preserve">NOVICAM  </t>
    </r>
    <r>
      <rPr>
        <b/>
        <sz val="11"/>
        <rFont val="Arial"/>
        <family val="2"/>
        <charset val="204"/>
      </rPr>
      <t>MT10</t>
    </r>
  </si>
  <si>
    <t>1 x USB2.0+1 x USB3.0, USB мышь и ИК-пульт в комплекте. Питание DС 12В 1А, поддержка NAS.</t>
  </si>
  <si>
    <t>PoE, 1 x USB2.0+1 x USB3.0, USB мышь и ИК-пульт в комплекте.. Питание АС 220В, поддержка NAS.</t>
  </si>
  <si>
    <t>NOVICAM AR1016F</t>
  </si>
  <si>
    <t>Аналог+TVI + AHD + IP</t>
  </si>
  <si>
    <t>Аналог+AHD + IP</t>
  </si>
  <si>
    <t>Аналог+AHD+IP</t>
  </si>
  <si>
    <t>NOVICAM AR1104F</t>
  </si>
  <si>
    <t>NOVICAM PRO  TC32W</t>
  </si>
  <si>
    <t>Вандалозащищенная, уличная, UTC меню, BLC,  шумоподавление DNR, металлический корпус</t>
  </si>
  <si>
    <t>NOVICAM PRO  IP NC32VP</t>
  </si>
  <si>
    <t xml:space="preserve"> 1/3" 3.0Mpix CMOS</t>
  </si>
  <si>
    <t>NOVICAM PRO  IP NC38VP</t>
  </si>
  <si>
    <t>Компактный корпус, питание от Micro USB, встроенный микрофон, динамик,  Wi-Fi, Micro SD до 128-х Гб.</t>
  </si>
  <si>
    <t>25 см</t>
  </si>
  <si>
    <t>9,7 см</t>
  </si>
  <si>
    <t>TP123, TP223, NP220</t>
  </si>
  <si>
    <r>
      <t xml:space="preserve">NOVICAM </t>
    </r>
    <r>
      <rPr>
        <b/>
        <sz val="11"/>
        <rFont val="Arial"/>
        <family val="2"/>
        <charset val="204"/>
      </rPr>
      <t>UH280</t>
    </r>
  </si>
  <si>
    <r>
      <rPr>
        <b/>
        <sz val="8"/>
        <rFont val="Arial"/>
        <family val="2"/>
        <charset val="204"/>
      </rPr>
      <t>12 В DC
330 мА</t>
    </r>
    <r>
      <rPr>
        <sz val="8"/>
        <rFont val="Arial"/>
        <family val="2"/>
        <charset val="204"/>
      </rPr>
      <t xml:space="preserve"> (ИК вкл)</t>
    </r>
  </si>
  <si>
    <t>BLC, HLC, UTC меню, вариофокальный объектив, пластиковый корпус</t>
  </si>
  <si>
    <t>5в1 (AHD, TVI, CVI, IP, аналог). USB мышь и ИК пульт в комплекте.</t>
  </si>
  <si>
    <r>
      <t xml:space="preserve">120
</t>
    </r>
    <r>
      <rPr>
        <sz val="8"/>
        <rFont val="Arial"/>
        <family val="2"/>
        <charset val="204"/>
      </rPr>
      <t>120
120</t>
    </r>
    <r>
      <rPr>
        <sz val="10"/>
        <rFont val="Arial"/>
        <family val="2"/>
        <charset val="204"/>
      </rPr>
      <t xml:space="preserve">
48</t>
    </r>
  </si>
  <si>
    <r>
      <rPr>
        <b/>
        <sz val="11"/>
        <rFont val="Arial"/>
        <family val="2"/>
        <charset val="204"/>
      </rPr>
      <t xml:space="preserve">8 </t>
    </r>
    <r>
      <rPr>
        <sz val="9"/>
        <rFont val="Arial"/>
        <family val="2"/>
        <charset val="204"/>
      </rPr>
      <t>Мп (3840x2160)</t>
    </r>
    <r>
      <rPr>
        <b/>
        <sz val="9"/>
        <rFont val="Arial"/>
        <family val="2"/>
        <charset val="204"/>
      </rPr>
      <t xml:space="preserve">
5 </t>
    </r>
    <r>
      <rPr>
        <sz val="9"/>
        <rFont val="Arial"/>
        <family val="2"/>
        <charset val="204"/>
      </rPr>
      <t xml:space="preserve">Мп </t>
    </r>
    <r>
      <rPr>
        <sz val="8"/>
        <rFont val="Arial"/>
        <family val="2"/>
        <charset val="204"/>
      </rPr>
      <t>(2560x1920)</t>
    </r>
    <r>
      <rPr>
        <b/>
        <sz val="9"/>
        <rFont val="Arial"/>
        <family val="2"/>
        <charset val="204"/>
      </rPr>
      <t xml:space="preserve">
3 </t>
    </r>
    <r>
      <rPr>
        <sz val="9"/>
        <rFont val="Arial"/>
        <family val="2"/>
        <charset val="204"/>
      </rPr>
      <t xml:space="preserve">Мп </t>
    </r>
    <r>
      <rPr>
        <sz val="8"/>
        <rFont val="Arial"/>
        <family val="2"/>
        <charset val="204"/>
      </rPr>
      <t>(2048х1536)</t>
    </r>
    <r>
      <rPr>
        <b/>
        <sz val="9"/>
        <rFont val="Arial"/>
        <family val="2"/>
        <charset val="204"/>
      </rPr>
      <t xml:space="preserve">
1080p</t>
    </r>
    <r>
      <rPr>
        <sz val="8"/>
        <rFont val="Arial"/>
        <family val="2"/>
        <charset val="204"/>
      </rPr>
      <t xml:space="preserve"> (1920х1080)</t>
    </r>
    <r>
      <rPr>
        <b/>
        <sz val="9"/>
        <rFont val="Arial"/>
        <family val="2"/>
        <charset val="204"/>
      </rPr>
      <t xml:space="preserve">
960p</t>
    </r>
    <r>
      <rPr>
        <sz val="8"/>
        <rFont val="Arial"/>
        <family val="2"/>
        <charset val="204"/>
      </rPr>
      <t xml:space="preserve"> (1280x960)</t>
    </r>
    <r>
      <rPr>
        <b/>
        <sz val="9"/>
        <rFont val="Arial"/>
        <family val="2"/>
        <charset val="204"/>
      </rPr>
      <t xml:space="preserve">
 720p</t>
    </r>
    <r>
      <rPr>
        <b/>
        <sz val="8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(1280x720)</t>
    </r>
  </si>
  <si>
    <r>
      <rPr>
        <b/>
        <sz val="11"/>
        <rFont val="Arial"/>
        <family val="2"/>
        <charset val="204"/>
      </rPr>
      <t>5</t>
    </r>
    <r>
      <rPr>
        <sz val="9"/>
        <rFont val="Arial"/>
        <family val="2"/>
        <charset val="204"/>
      </rPr>
      <t>Мп</t>
    </r>
    <r>
      <rPr>
        <b/>
        <sz val="9"/>
        <rFont val="Arial"/>
        <family val="2"/>
        <charset val="204"/>
      </rPr>
      <t xml:space="preserve">
3</t>
    </r>
    <r>
      <rPr>
        <sz val="9"/>
        <rFont val="Arial"/>
        <family val="2"/>
        <charset val="204"/>
      </rPr>
      <t>Мп</t>
    </r>
    <r>
      <rPr>
        <b/>
        <sz val="9"/>
        <rFont val="Arial"/>
        <family val="2"/>
        <charset val="204"/>
      </rPr>
      <t xml:space="preserve">
1080p</t>
    </r>
    <r>
      <rPr>
        <b/>
        <sz val="8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(1920х1080)</t>
    </r>
    <r>
      <rPr>
        <b/>
        <sz val="9"/>
        <rFont val="Arial"/>
        <family val="2"/>
        <charset val="204"/>
      </rPr>
      <t xml:space="preserve">
960p</t>
    </r>
    <r>
      <rPr>
        <sz val="8"/>
        <rFont val="Arial"/>
        <family val="2"/>
        <charset val="204"/>
      </rPr>
      <t xml:space="preserve"> (1280x960)</t>
    </r>
    <r>
      <rPr>
        <b/>
        <sz val="9"/>
        <rFont val="Arial"/>
        <family val="2"/>
        <charset val="204"/>
      </rPr>
      <t xml:space="preserve">
 720p </t>
    </r>
    <r>
      <rPr>
        <sz val="8"/>
        <rFont val="Arial"/>
        <family val="2"/>
        <charset val="204"/>
      </rPr>
      <t>(1280x720)</t>
    </r>
  </si>
  <si>
    <r>
      <rPr>
        <b/>
        <sz val="11"/>
        <rFont val="Arial"/>
        <family val="2"/>
        <charset val="204"/>
      </rPr>
      <t>3</t>
    </r>
    <r>
      <rPr>
        <b/>
        <sz val="9"/>
        <rFont val="Arial"/>
        <family val="2"/>
        <charset val="204"/>
      </rPr>
      <t xml:space="preserve"> </t>
    </r>
    <r>
      <rPr>
        <sz val="9"/>
        <rFont val="Arial"/>
        <family val="2"/>
        <charset val="204"/>
      </rPr>
      <t>Мп</t>
    </r>
    <r>
      <rPr>
        <b/>
        <sz val="9"/>
        <rFont val="Arial"/>
        <family val="2"/>
        <charset val="204"/>
      </rPr>
      <t xml:space="preserve">
1080p </t>
    </r>
    <r>
      <rPr>
        <sz val="8"/>
        <rFont val="Arial"/>
        <family val="2"/>
        <charset val="204"/>
      </rPr>
      <t>(1920х1080)</t>
    </r>
    <r>
      <rPr>
        <b/>
        <sz val="9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>720p</t>
    </r>
    <r>
      <rPr>
        <sz val="9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(1280x720)</t>
    </r>
    <r>
      <rPr>
        <b/>
        <sz val="9"/>
        <rFont val="Arial"/>
        <family val="2"/>
        <charset val="204"/>
      </rPr>
      <t xml:space="preserve">
960H </t>
    </r>
    <r>
      <rPr>
        <sz val="8"/>
        <rFont val="Arial"/>
        <family val="2"/>
        <charset val="204"/>
      </rPr>
      <t>(960x576)</t>
    </r>
  </si>
  <si>
    <r>
      <t xml:space="preserve">1080p </t>
    </r>
    <r>
      <rPr>
        <sz val="9"/>
        <rFont val="Arial"/>
        <family val="2"/>
        <charset val="204"/>
      </rPr>
      <t>(1920х1080)</t>
    </r>
    <r>
      <rPr>
        <b/>
        <sz val="9"/>
        <rFont val="Arial"/>
        <family val="2"/>
        <charset val="204"/>
      </rPr>
      <t xml:space="preserve">
960p</t>
    </r>
    <r>
      <rPr>
        <sz val="9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(1280x960)</t>
    </r>
    <r>
      <rPr>
        <b/>
        <sz val="9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 xml:space="preserve">720p </t>
    </r>
    <r>
      <rPr>
        <sz val="8"/>
        <rFont val="Arial"/>
        <family val="2"/>
        <charset val="204"/>
      </rPr>
      <t>(1280x720)</t>
    </r>
  </si>
  <si>
    <r>
      <rPr>
        <b/>
        <sz val="11"/>
        <rFont val="Arial"/>
        <family val="2"/>
        <charset val="204"/>
      </rPr>
      <t>5</t>
    </r>
    <r>
      <rPr>
        <sz val="9"/>
        <rFont val="Arial"/>
        <family val="2"/>
        <charset val="204"/>
      </rPr>
      <t>Мп</t>
    </r>
    <r>
      <rPr>
        <b/>
        <sz val="9"/>
        <rFont val="Arial"/>
        <family val="2"/>
        <charset val="204"/>
      </rPr>
      <t xml:space="preserve">
1080p</t>
    </r>
    <r>
      <rPr>
        <b/>
        <sz val="8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(1920х1080)</t>
    </r>
    <r>
      <rPr>
        <b/>
        <sz val="9"/>
        <rFont val="Arial"/>
        <family val="2"/>
        <charset val="204"/>
      </rPr>
      <t xml:space="preserve">
 960p </t>
    </r>
    <r>
      <rPr>
        <sz val="8"/>
        <rFont val="Arial"/>
        <family val="2"/>
        <charset val="204"/>
      </rPr>
      <t>(1280x960)</t>
    </r>
    <r>
      <rPr>
        <b/>
        <sz val="9"/>
        <rFont val="Arial"/>
        <family val="2"/>
        <charset val="204"/>
      </rPr>
      <t xml:space="preserve">
 D1</t>
    </r>
    <r>
      <rPr>
        <sz val="9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(704x576)</t>
    </r>
    <r>
      <rPr>
        <b/>
        <sz val="9"/>
        <rFont val="Arial"/>
        <family val="2"/>
        <charset val="204"/>
      </rPr>
      <t xml:space="preserve">
CIF </t>
    </r>
    <r>
      <rPr>
        <sz val="8"/>
        <rFont val="Arial"/>
        <family val="2"/>
        <charset val="204"/>
      </rPr>
      <t>(352x288)</t>
    </r>
  </si>
  <si>
    <r>
      <rPr>
        <b/>
        <sz val="11"/>
        <rFont val="Arial"/>
        <family val="2"/>
        <charset val="204"/>
      </rPr>
      <t>5</t>
    </r>
    <r>
      <rPr>
        <sz val="9"/>
        <rFont val="Arial"/>
        <family val="2"/>
        <charset val="204"/>
      </rPr>
      <t>Мп</t>
    </r>
    <r>
      <rPr>
        <b/>
        <sz val="9"/>
        <rFont val="Arial"/>
        <family val="2"/>
        <charset val="204"/>
      </rPr>
      <t xml:space="preserve">
4</t>
    </r>
    <r>
      <rPr>
        <sz val="9"/>
        <rFont val="Arial"/>
        <family val="2"/>
        <charset val="204"/>
      </rPr>
      <t>Мп</t>
    </r>
    <r>
      <rPr>
        <b/>
        <sz val="9"/>
        <rFont val="Arial"/>
        <family val="2"/>
        <charset val="204"/>
      </rPr>
      <t xml:space="preserve">
1080p</t>
    </r>
    <r>
      <rPr>
        <sz val="9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(1920х1080)</t>
    </r>
    <r>
      <rPr>
        <b/>
        <sz val="9"/>
        <rFont val="Arial"/>
        <family val="2"/>
        <charset val="204"/>
      </rPr>
      <t xml:space="preserve">
960p </t>
    </r>
    <r>
      <rPr>
        <sz val="8"/>
        <rFont val="Arial"/>
        <family val="2"/>
        <charset val="204"/>
      </rPr>
      <t>(1280x960)</t>
    </r>
  </si>
  <si>
    <t>35,4</t>
  </si>
  <si>
    <r>
      <t xml:space="preserve">NOVICAM  </t>
    </r>
    <r>
      <rPr>
        <b/>
        <sz val="11"/>
        <rFont val="Arial"/>
        <family val="2"/>
        <charset val="204"/>
      </rPr>
      <t>B20</t>
    </r>
  </si>
  <si>
    <r>
      <t xml:space="preserve">NOVICAM  </t>
    </r>
    <r>
      <rPr>
        <b/>
        <sz val="11"/>
        <rFont val="Arial"/>
        <family val="2"/>
        <charset val="204"/>
      </rPr>
      <t>B60ТL</t>
    </r>
  </si>
  <si>
    <t>DC 12В</t>
  </si>
  <si>
    <t xml:space="preserve">Мультиплексные видеорегистраторы серии SOHO, созданные на основе процессора HiSilicon, поддерживаюют аналоговые, AHD и IP камеры, позволяют построить полноценную систему видеонаблюдения с минимальными затратами и оборудовать место наблюдения, используя минимум пространства. </t>
  </si>
  <si>
    <t>Обладают всем необходимым функционалом для организации системы видеонаблюдения: записывают видео в формате H.264, что позволяет экономить до 30% места на жестком диске; поддерживают все самые распространённые ОС ( Windows 10 / 8 / 7 / Vista / XP).  Возможен просмотр с мобильных устройств: iPad, iPhone, Android. Лёгкость настройки и доступ к видеорегистратору из любой точки мира предоставляется бесплатным облачным сервисом NOVIcloud. Возможность работы в различных режимах позволит модернизировать систему видеонаблюдения до высокого разрешения.</t>
  </si>
  <si>
    <t>USB Flash, USB мышь и ИК пульт в комплекте.</t>
  </si>
  <si>
    <t>Сеть RJ45: 1 Гбит, 2 x USB2.0+1 x USB3.0 (3G модем / Flash), 1 x RS485, USB мышь и ИК-пульт, 12v DC 2А, Установка в стойку 19" крепление в комплекте. Тревожные вх/вых. 16/4.</t>
  </si>
  <si>
    <r>
      <rPr>
        <b/>
        <sz val="10"/>
        <rFont val="Arial"/>
        <family val="2"/>
        <charset val="204"/>
      </rPr>
      <t>1080n</t>
    </r>
    <r>
      <rPr>
        <sz val="10"/>
        <rFont val="Arial"/>
        <family val="2"/>
        <charset val="204"/>
      </rPr>
      <t xml:space="preserve"> (960х1080)</t>
    </r>
    <r>
      <rPr>
        <sz val="9"/>
        <rFont val="Arial"/>
        <family val="2"/>
        <charset val="204"/>
      </rPr>
      <t xml:space="preserve">
 </t>
    </r>
    <r>
      <rPr>
        <b/>
        <sz val="9"/>
        <rFont val="Arial"/>
        <family val="2"/>
        <charset val="204"/>
      </rPr>
      <t>720p</t>
    </r>
    <r>
      <rPr>
        <b/>
        <sz val="8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(1280x720)</t>
    </r>
  </si>
  <si>
    <r>
      <t>3 Мп
1080p</t>
    </r>
    <r>
      <rPr>
        <sz val="9"/>
        <rFont val="Arial"/>
        <family val="2"/>
        <charset val="204"/>
      </rPr>
      <t xml:space="preserve"> (1920х1080)</t>
    </r>
    <r>
      <rPr>
        <b/>
        <sz val="9"/>
        <rFont val="Arial"/>
        <family val="2"/>
        <charset val="204"/>
      </rPr>
      <t xml:space="preserve">
 720p</t>
    </r>
    <r>
      <rPr>
        <sz val="9"/>
        <rFont val="Arial"/>
        <family val="2"/>
        <charset val="204"/>
      </rPr>
      <t xml:space="preserve"> (1280x720)</t>
    </r>
    <r>
      <rPr>
        <b/>
        <sz val="9"/>
        <rFont val="Arial"/>
        <family val="2"/>
        <charset val="204"/>
      </rPr>
      <t xml:space="preserve">
960H</t>
    </r>
    <r>
      <rPr>
        <sz val="9"/>
        <rFont val="Arial"/>
        <family val="2"/>
        <charset val="204"/>
      </rPr>
      <t xml:space="preserve"> (960x576)</t>
    </r>
  </si>
  <si>
    <t>48
192
400
400</t>
  </si>
  <si>
    <r>
      <rPr>
        <b/>
        <sz val="12"/>
        <rFont val="Arial"/>
        <family val="2"/>
        <charset val="204"/>
      </rPr>
      <t>2</t>
    </r>
    <r>
      <rPr>
        <sz val="12"/>
        <rFont val="Arial"/>
        <family val="2"/>
        <charset val="204"/>
      </rPr>
      <t>x</t>
    </r>
    <r>
      <rPr>
        <sz val="10"/>
        <rFont val="Arial"/>
        <family val="2"/>
        <charset val="204"/>
      </rPr>
      <t xml:space="preserve">RJ45
</t>
    </r>
    <r>
      <rPr>
        <sz val="8"/>
        <rFont val="Arial"/>
        <family val="2"/>
        <charset val="204"/>
      </rPr>
      <t xml:space="preserve">10/100
/1000 Мбит/с </t>
    </r>
  </si>
  <si>
    <r>
      <t xml:space="preserve">1xRJ45
</t>
    </r>
    <r>
      <rPr>
        <sz val="8"/>
        <rFont val="Arial"/>
        <family val="2"/>
        <charset val="204"/>
      </rPr>
      <t>10/100
/1000</t>
    </r>
    <r>
      <rPr>
        <sz val="10"/>
        <rFont val="Arial"/>
        <family val="2"/>
        <charset val="204"/>
      </rPr>
      <t xml:space="preserve">
</t>
    </r>
    <r>
      <rPr>
        <sz val="8"/>
        <rFont val="Arial"/>
        <family val="2"/>
        <charset val="204"/>
      </rPr>
      <t xml:space="preserve">Мбит/с </t>
    </r>
  </si>
  <si>
    <t>RS485  2 x USB2.0, 1 x USB3.0, USB мышь и ИК-пульт в комплекте, Питание AC 220В, 20Вт, Тревожные вх/вых. 16/4, поддержка NAS.</t>
  </si>
  <si>
    <t>Настройка изображения с TVI, AHD и аналоговых камер</t>
  </si>
  <si>
    <t>Идентификаторы стандартов EM-Marin и Mifare  предназначены для использования в системах контроля доступа в качестве ключа для прохода и идентификации владельца.</t>
  </si>
  <si>
    <t>- Самовосстанавливающийся предохранитель 6А. 
- Удобное крепление на стену
- Световой индикатор
- Защита от перегрузок по напряжению и току и КЗ
- Регулировка выходного напряжения</t>
  </si>
  <si>
    <t>Коммутационное оборудование ТМ PV-Link на протяжении несколько лет подтверждает свое качество, представляя выверенный ассортимент вспомогательной продукции для систем видеонаблюдения.
Видеотрансиверы для передачи в реальном времени качественного цветного и чёрно-белого видео- и аудио- сигналов, данных - с использованием проводов неэкранированной витой пары UTP, а также блоки питания, устройства грозозащиты, PoE оборудование, коннекторы, патч-корды, витая пара UTP, коаксиальный кабель и дополнительные аксессуары.
Запас по рабочим параметрам изделий обеспечивает требуемые характеристики даже в самых сложных условиях инсталляции. На продукцию  ТМ PV-Link распространяется гарантия 3 года.</t>
  </si>
  <si>
    <t>720p/960p</t>
  </si>
  <si>
    <t>Всепогодный, компактный, фиксация друг с другом, грозозащита</t>
  </si>
  <si>
    <t>Ч/б - 2000, Цв. - 1300</t>
  </si>
  <si>
    <t>Грозозащита (сертификат ITU K21 до 4кВ). Контакты под разъём RJ45 от витой пары. Преобразование AC24В в DC 12В</t>
  </si>
  <si>
    <t>Питание оконечных сетевых устройств, не поддерживающих стандарт POE.</t>
  </si>
  <si>
    <t>Питание далеко расположенных камер DC12 Вольт c помощью  PV-3001D.
Блок питания подходит к купольным поворотным камерам,  AC24V</t>
  </si>
  <si>
    <t xml:space="preserve">Система контроля и управления доступом (СКУД) – это обязательный элемент комплексной системы безопасности и неотъемлемая часть современного офиса.
Основной ее функцией является контроль входящих и выходящих людей, разграничение прохода посетителей и сотрудников в ответственные помещения предприятия. Зачастую СКУД интегрируют в общую систему безопасности, и она взаимодействует с видеонаблюдением или охранной сигнализацией. Также продвинутая СКУД несет в себе систему по учету рабочего времени. 
СКУД  NOVIcam отвечает всем основным современным требованиям заказчика, при этом оставаясь доступным в покупке и простым в установке. 
Основные элементы : контроллер управления, считыватель идентификаторов и сами персональные идентификаторы, блокирующее устройство (замки) и устройство согласования (встроено в контроллер доступа). </t>
  </si>
  <si>
    <t xml:space="preserve"> Встроеные чип и антенна.
 Запрограммирован индивидуальный код. На EC10,11 и ET10 он нанесен на  поверхность карты.</t>
  </si>
  <si>
    <t xml:space="preserve">Электромеханические замки NOVIcam предназначены для запирания дверей, калиток, ворот и могут использоваться совместно с контроллерами СКУД, домофонами, кодовыми панелями. </t>
  </si>
  <si>
    <t>Дополнительно для разных типов дверей к этим замкам можно приобрести кронштейны для удобного крепления.</t>
  </si>
  <si>
    <t>Домофонные системы (домофоны) — электронные системы - разновидность систем ограничения доступа, передающие сигнал от вызывного блока к переговорному устройству. Они обеспечивают безопасность и сохранность имущества в офисах, квартирах, частных домах, могут быть установлены в подъездах многоквартирных домов. Существуют решения на основе IP и аналоговые решения. 
NOVIcam представляет свою продукцию линейки  PRO в IP решениях, основным преимуществом которых является масштабируемость и возможность создания сложных систем. И линейку SOHO в аналоге, отличающуюся простотой монтажа  и доступностью.</t>
  </si>
  <si>
    <r>
      <t xml:space="preserve">T </t>
    </r>
    <r>
      <rPr>
        <b/>
        <sz val="9"/>
        <color indexed="63"/>
        <rFont val="Calibri"/>
        <family val="2"/>
        <charset val="204"/>
      </rPr>
      <t>– TVI</t>
    </r>
    <r>
      <rPr>
        <sz val="9"/>
        <color indexed="63"/>
        <rFont val="Calibri"/>
        <family val="2"/>
        <charset val="204"/>
      </rPr>
      <t xml:space="preserve"> технология</t>
    </r>
  </si>
  <si>
    <t>Пластиковый корпус, управление UTC</t>
  </si>
  <si>
    <t>Вариофокальный объектив, пластиковый корпус, управление UTC</t>
  </si>
  <si>
    <t xml:space="preserve">HD-TVI камеры сочетают в себе легкость и удобство использования аналоговых видеокамер и высокое разрешение цифровых. Технология  AHD-TVI позволяет передавать видеосигнал на расстояние до 500 м и дает возможность модернизировать оборудование на объекте до HD и Full HD разрешения, использовав существующие коммуникации, без необходимости прокладки новых кабелей . </t>
  </si>
  <si>
    <t>Видеокамеры используют прогрессивный CMOS сенсор с HD разрешением, что позволяет получить четкое и качественное изображение, причем картинка передается без задержек и потерь. В камерах реализована система шумоподавления 2D-DNR. В темное время суток выходной сигнал видеокамеры преобразуется в реальный Ч/Б сигнал, а также сдвигается  цветовой светофильтр с матрицы CMOS и включается встроенная ИК подсветка. В сочетании с ИК коррекцией это позволяет минимизировать потери качества.</t>
  </si>
  <si>
    <t>Компенсация задней подстветки BLC, Управление UTC, вариофокальный объектив, пластиковый корпус, аналоговый режим</t>
  </si>
  <si>
    <t>UTC, WDR, BLC, интеллектуальный зум, 3D-DNR, выриофокальный объектив.</t>
  </si>
  <si>
    <t>Переключение режима формата работы видеокамеры осуществляется с помощью кнопки.</t>
  </si>
  <si>
    <t>"4 в 1" мультиформатные камеры могут работать в разных форматах: аналог, TVI, AHD, CVI с их технологическими преимуществами.</t>
  </si>
  <si>
    <t>Видеокамеры используют прогрессивный CMOS сенсор с высоким разрешением, что позволяет получить четкое и качественное изображение. В камерах реализована система шумоподавления 2D-DNR. В темное время суток выходной сигнал видеокамеры преобразуется в реальный Ч/Б сигнал, а также сдвигается  цветовой светофильтр с матрицы CMOS и включается встроенная ИК подсветка. В сочетании с ИК коррекцией это позволяет минимизировать потери качества.</t>
  </si>
  <si>
    <r>
      <t xml:space="preserve">4 Mp
</t>
    </r>
    <r>
      <rPr>
        <sz val="10"/>
        <rFont val="Arial"/>
        <family val="2"/>
        <charset val="204"/>
      </rPr>
      <t xml:space="preserve"> 2592x1944 25 к/с, 2048x1536 22 к/с
</t>
    </r>
    <r>
      <rPr>
        <b/>
        <sz val="8"/>
        <rFont val="Arial"/>
        <family val="2"/>
        <charset val="204"/>
      </rPr>
      <t>1080p</t>
    </r>
    <r>
      <rPr>
        <sz val="8"/>
        <rFont val="Arial"/>
        <family val="2"/>
        <charset val="204"/>
      </rPr>
      <t xml:space="preserve"> (1920х1080) 30 к/с,
</t>
    </r>
    <r>
      <rPr>
        <b/>
        <sz val="8"/>
        <rFont val="Arial"/>
        <family val="2"/>
        <charset val="204"/>
      </rPr>
      <t xml:space="preserve"> 720p</t>
    </r>
    <r>
      <rPr>
        <sz val="8"/>
        <rFont val="Arial"/>
        <family val="2"/>
        <charset val="204"/>
      </rPr>
      <t xml:space="preserve"> (1280x720) 30 к/с</t>
    </r>
  </si>
  <si>
    <r>
      <t xml:space="preserve">4 Mp </t>
    </r>
    <r>
      <rPr>
        <sz val="10"/>
        <rFont val="Arial"/>
        <family val="2"/>
        <charset val="204"/>
      </rPr>
      <t xml:space="preserve"> 2592x1944 25 к/с,  2048x1536 22 к/с
</t>
    </r>
    <r>
      <rPr>
        <b/>
        <sz val="8"/>
        <rFont val="Arial"/>
        <family val="2"/>
        <charset val="204"/>
      </rPr>
      <t>1080p</t>
    </r>
    <r>
      <rPr>
        <sz val="8"/>
        <rFont val="Arial"/>
        <family val="2"/>
        <charset val="204"/>
      </rPr>
      <t xml:space="preserve"> (1920х1080) 30 к/с,
</t>
    </r>
    <r>
      <rPr>
        <b/>
        <sz val="8"/>
        <rFont val="Arial"/>
        <family val="2"/>
        <charset val="204"/>
      </rPr>
      <t xml:space="preserve"> 720p</t>
    </r>
    <r>
      <rPr>
        <sz val="8"/>
        <rFont val="Arial"/>
        <family val="2"/>
        <charset val="204"/>
      </rPr>
      <t xml:space="preserve"> (1280x720) 30 к/с</t>
    </r>
  </si>
  <si>
    <r>
      <t xml:space="preserve"> 720p</t>
    </r>
    <r>
      <rPr>
        <sz val="10"/>
        <rFont val="Arial"/>
        <family val="2"/>
        <charset val="204"/>
      </rPr>
      <t xml:space="preserve"> (1280x720) 25/30 к/с,</t>
    </r>
    <r>
      <rPr>
        <b/>
        <sz val="10"/>
        <rFont val="Arial"/>
        <family val="2"/>
        <charset val="204"/>
      </rPr>
      <t xml:space="preserve">
</t>
    </r>
    <r>
      <rPr>
        <b/>
        <sz val="8"/>
        <rFont val="Arial"/>
        <family val="2"/>
        <charset val="204"/>
      </rPr>
      <t xml:space="preserve">D1 </t>
    </r>
    <r>
      <rPr>
        <sz val="8"/>
        <rFont val="Arial"/>
        <family val="2"/>
        <charset val="204"/>
      </rPr>
      <t>(704x576) 30 к/с</t>
    </r>
  </si>
  <si>
    <r>
      <rPr>
        <b/>
        <sz val="10"/>
        <rFont val="Arial"/>
        <family val="2"/>
        <charset val="204"/>
      </rPr>
      <t>720p</t>
    </r>
    <r>
      <rPr>
        <sz val="10"/>
        <rFont val="Arial"/>
        <family val="2"/>
        <charset val="204"/>
      </rPr>
      <t xml:space="preserve"> (1280x720) 25/30 к/с
</t>
    </r>
    <r>
      <rPr>
        <b/>
        <sz val="8"/>
        <rFont val="Arial"/>
        <family val="2"/>
        <charset val="204"/>
      </rPr>
      <t>D1</t>
    </r>
    <r>
      <rPr>
        <sz val="8"/>
        <rFont val="Arial"/>
        <family val="2"/>
        <charset val="204"/>
      </rPr>
      <t xml:space="preserve"> (704x576) 30 к/с</t>
    </r>
  </si>
  <si>
    <t>Видеокамеры используют прогрессивный CMOS сенсор высокого разрешения, что позволяет получить четкое и качественное изображение. В камерах реализована система шумоподавления 3D-DNR. В темное время суток выходной сигнал видеокамеры преобразуется в реальный Ч/Б сигнал, а также сдвигается  цветовой светофильтр с матрицы CMOS и включается встроенная ИК подсветка. В сочетании с ИК коррекцией это позволяет минимизировать потери качества.</t>
  </si>
  <si>
    <t>1/2.8” 2.1 Mpix CMOS</t>
  </si>
  <si>
    <t>Поворотный механизм, Wi-Fi, поддержка Micro SD до 128 Гб</t>
  </si>
  <si>
    <r>
      <t>3 Mpix</t>
    </r>
    <r>
      <rPr>
        <sz val="10"/>
        <rFont val="Arial"/>
        <family val="2"/>
        <charset val="204"/>
      </rPr>
      <t xml:space="preserve"> (2304x1296) 20 к/с, </t>
    </r>
    <r>
      <rPr>
        <b/>
        <sz val="8"/>
        <rFont val="Arial"/>
        <family val="2"/>
        <charset val="204"/>
      </rPr>
      <t>1080p</t>
    </r>
    <r>
      <rPr>
        <sz val="8"/>
        <rFont val="Arial"/>
        <family val="2"/>
        <charset val="204"/>
      </rPr>
      <t xml:space="preserve"> (1920x1080) 25/30 к/с,
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(1280х720) 25/30 к/с</t>
    </r>
  </si>
  <si>
    <t xml:space="preserve">NOVICAM PRO  IP NC43WP </t>
  </si>
  <si>
    <t>MC4396</t>
  </si>
  <si>
    <t>Емкость, ГБ</t>
  </si>
  <si>
    <t>MicroSD</t>
  </si>
  <si>
    <t>Профессиональные флеш накопители для систем видеонаблюдения</t>
  </si>
  <si>
    <t>NOVICAM PRO FC27</t>
  </si>
  <si>
    <t>NOVICAM PRO TC27</t>
  </si>
  <si>
    <t>NOVICAM PRO TC28W</t>
  </si>
  <si>
    <t>NOVICAM PRO FC28W</t>
  </si>
  <si>
    <t>NOVICAM PRO TC33W</t>
  </si>
  <si>
    <r>
      <t xml:space="preserve">NOVICAM IP N12W 
</t>
    </r>
    <r>
      <rPr>
        <b/>
        <sz val="11"/>
        <color indexed="10"/>
        <rFont val="Arial"/>
        <family val="2"/>
        <charset val="204"/>
      </rPr>
      <t>+ аудиовход</t>
    </r>
  </si>
  <si>
    <t>PV-POE04M1</t>
  </si>
  <si>
    <t>PV-POE08M1</t>
  </si>
  <si>
    <t xml:space="preserve">PV-Link IPCAM
 TESTER </t>
  </si>
  <si>
    <t>PV-AC3A</t>
  </si>
  <si>
    <t xml:space="preserve">AHD камеры сочетают в себе легкость и удобство использования аналоговых видеокамер и высокое разрешение цифровых. Технология AHD позволяет передавать устройствам видеосигнал на расстояние до 500 м и дает возможность модернизировать оборудование на объекте до HD и Full HD разрешения, использовав существующие коммуникации, без необходимости прокладки новых кабелей. </t>
  </si>
  <si>
    <t>Одной из ключевых особенностей является возможность устанавливать режим работы камер: аналоговый или AHD высокого разрешения (только для 1 Мп камер).</t>
  </si>
  <si>
    <t>Поддержка карт памяти MicroSD до 128 Гб, WDR 120 дБ. Поддержка технологии PoE.
Поддержка ONVIF</t>
  </si>
  <si>
    <t>с разъемами microSDHC и microSDXС</t>
  </si>
  <si>
    <t>MicroSD карта памяти предназначенная для установки в IP видеокамеры, что позволяет вести запись без использования видеорегистраторов или внешних хранилищ.</t>
  </si>
  <si>
    <t xml:space="preserve">Скорость  </t>
  </si>
  <si>
    <t>чтения 25  мб/с записи 20 мб/с</t>
  </si>
  <si>
    <t>Защита от статического элек-ва и воздействия высоких темп-р</t>
  </si>
  <si>
    <t>NOVICAM  IP N23LW</t>
  </si>
  <si>
    <t>NOVICAM  IP N28LW</t>
  </si>
  <si>
    <t>NOVICAM  IP N29LWX</t>
  </si>
  <si>
    <t xml:space="preserve">NOVICAM PRO  IP NC42VP
</t>
  </si>
  <si>
    <t>Антивандальная,  PoE IEEE 802.3af</t>
  </si>
  <si>
    <t>MicroSD до 128 Гб, WDR 120 дБ,  моторизированный объектив, PoE IEEE 802.3af</t>
  </si>
  <si>
    <r>
      <t>FullHD</t>
    </r>
    <r>
      <rPr>
        <sz val="8"/>
        <rFont val="Arial"/>
        <family val="2"/>
        <charset val="204"/>
      </rPr>
      <t>1920x1080</t>
    </r>
    <r>
      <rPr>
        <b/>
        <sz val="10"/>
        <rFont val="Arial"/>
        <family val="2"/>
        <charset val="204"/>
      </rPr>
      <t xml:space="preserve">
HD   </t>
    </r>
    <r>
      <rPr>
        <sz val="8"/>
        <rFont val="Arial"/>
        <family val="2"/>
        <charset val="204"/>
      </rPr>
      <t>1280x720</t>
    </r>
    <r>
      <rPr>
        <sz val="10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>960H</t>
    </r>
    <r>
      <rPr>
        <sz val="10"/>
        <rFont val="Arial"/>
        <family val="2"/>
        <charset val="204"/>
      </rPr>
      <t xml:space="preserve">  </t>
    </r>
    <r>
      <rPr>
        <sz val="8"/>
        <rFont val="Arial"/>
        <family val="2"/>
        <charset val="204"/>
      </rPr>
      <t>960x57</t>
    </r>
    <r>
      <rPr>
        <sz val="10"/>
        <rFont val="Arial"/>
        <family val="2"/>
        <charset val="204"/>
      </rPr>
      <t xml:space="preserve">
</t>
    </r>
    <r>
      <rPr>
        <b/>
        <sz val="10"/>
        <rFont val="Arial"/>
        <family val="2"/>
        <charset val="204"/>
      </rPr>
      <t>1080n</t>
    </r>
    <r>
      <rPr>
        <sz val="10"/>
        <rFont val="Arial"/>
        <family val="2"/>
        <charset val="204"/>
      </rPr>
      <t xml:space="preserve"> (960х1080)</t>
    </r>
  </si>
  <si>
    <t>NOVICAM PRO TR2108F</t>
  </si>
  <si>
    <t>NOVICAM PRO  TR2116F</t>
  </si>
  <si>
    <t>NOVICAM PRO TR4216F</t>
  </si>
  <si>
    <t>NOVICAM PRO NR1604-P4</t>
  </si>
  <si>
    <r>
      <t xml:space="preserve">NOVICAM  </t>
    </r>
    <r>
      <rPr>
        <b/>
        <sz val="11"/>
        <rFont val="Arial"/>
        <family val="2"/>
        <charset val="204"/>
      </rPr>
      <t>SE15KW</t>
    </r>
  </si>
  <si>
    <t>Материал крепления</t>
  </si>
  <si>
    <t>пластик</t>
  </si>
  <si>
    <t>металл</t>
  </si>
  <si>
    <t>Считыватель</t>
  </si>
  <si>
    <t>ER12W</t>
  </si>
  <si>
    <t>1/2.7" 2.1 Mpix SOI CMOS F22</t>
  </si>
  <si>
    <t>1/2.7" 2.1 Mpix Sony CMOS IMX323</t>
  </si>
  <si>
    <t>0.01 люкс (цвет), 0 люкс (ИК вкл.)</t>
  </si>
  <si>
    <r>
      <t>20м</t>
    </r>
    <r>
      <rPr>
        <sz val="8"/>
        <rFont val="Arial"/>
        <family val="2"/>
        <charset val="204"/>
      </rPr>
      <t xml:space="preserve">
</t>
    </r>
  </si>
  <si>
    <t>Вандалозащищённая, металлический корпус. 
N12W и N22LW имеют аудиовход для подключения микрофона.</t>
  </si>
  <si>
    <t>1/2.7" 2.1 Mpix Aptina CMOS AR0237</t>
  </si>
  <si>
    <t>1/3" 4 Mpix Omnivision CMOS OV4689</t>
  </si>
  <si>
    <t>Всепогодная, металлический корпус</t>
  </si>
  <si>
    <t>Вандалозащищённая, металлический корпус.</t>
  </si>
  <si>
    <r>
      <t>1080</t>
    </r>
    <r>
      <rPr>
        <sz val="10"/>
        <rFont val="Arial"/>
        <family val="2"/>
        <charset val="204"/>
      </rPr>
      <t>p (1920х1080) 15 к/с,</t>
    </r>
    <r>
      <rPr>
        <b/>
        <sz val="10"/>
        <rFont val="Arial"/>
        <family val="2"/>
        <charset val="204"/>
      </rPr>
      <t xml:space="preserve">
 720p</t>
    </r>
    <r>
      <rPr>
        <sz val="10"/>
        <rFont val="Arial"/>
        <family val="2"/>
        <charset val="204"/>
      </rPr>
      <t xml:space="preserve"> (1280x720) 30 к/с</t>
    </r>
  </si>
  <si>
    <t>Всепогодная, металлический корпус, EXIR подсветка</t>
  </si>
  <si>
    <t>4Мп, 3Мп
1080p (1920х1080)
960p (1280x960)
 720p (1280x720</t>
  </si>
  <si>
    <t>1xHDMI 
1xVGA</t>
  </si>
  <si>
    <t>Считыватели предназначены для считывания карт и брелоков доступ. Подключаются к контроллерам СКУД.</t>
  </si>
  <si>
    <t>Интерфейс</t>
  </si>
  <si>
    <t>Индикация</t>
  </si>
  <si>
    <t>Монтаж</t>
  </si>
  <si>
    <t>Wiegand-26/34</t>
  </si>
  <si>
    <t>Световая и звуковая</t>
  </si>
  <si>
    <t>Гибкие переходы предназначенs для установки в системах контроля и управления доступом, а также системах охранной сигнализации для предохранения кабеля от механического повреждения в местах его перехода с дверей или ворот.</t>
  </si>
  <si>
    <t xml:space="preserve">Длина </t>
  </si>
  <si>
    <t>40см</t>
  </si>
  <si>
    <t>Внутренний диаметр</t>
  </si>
  <si>
    <t>6 см</t>
  </si>
  <si>
    <t xml:space="preserve">Кабельный переход выполнен из металлической гофротрубы </t>
  </si>
  <si>
    <t>PV-POE 16G2F1</t>
  </si>
  <si>
    <t>16 х LAN с POE
2 x LAN, 1 x SFP</t>
  </si>
  <si>
    <t>200 Вт</t>
  </si>
  <si>
    <t>7.2 Гбит/с</t>
  </si>
  <si>
    <t xml:space="preserve">Антивандальная, PoE IEEE 802.3af </t>
  </si>
  <si>
    <t>Классический корпус, аудио вход и выход, 1 тревожный вх/вых, механический ИК-фильтр, Micro SD до 128 Гб,  PoE IEEE 802.3af</t>
  </si>
  <si>
    <r>
      <t xml:space="preserve">1080p
</t>
    </r>
    <r>
      <rPr>
        <sz val="10"/>
        <rFont val="Arial"/>
        <family val="2"/>
        <charset val="204"/>
      </rPr>
      <t>1920х1080 25/</t>
    </r>
    <r>
      <rPr>
        <b/>
        <sz val="10"/>
        <rFont val="Arial"/>
        <family val="2"/>
        <charset val="204"/>
      </rPr>
      <t>30</t>
    </r>
    <r>
      <rPr>
        <sz val="10"/>
        <rFont val="Arial"/>
        <family val="2"/>
        <charset val="204"/>
      </rPr>
      <t xml:space="preserve"> к/с</t>
    </r>
  </si>
  <si>
    <r>
      <t xml:space="preserve">Увеличение расстояния передачи электропитания и данных через стандартный Ethernet кабель </t>
    </r>
    <r>
      <rPr>
        <b/>
        <sz val="8"/>
        <rFont val="Arial"/>
        <family val="2"/>
        <charset val="204"/>
      </rPr>
      <t>на 100м</t>
    </r>
  </si>
  <si>
    <r>
      <t>1/4" 1 Mpix CMOS Omnivision OV97</t>
    </r>
    <r>
      <rPr>
        <sz val="10"/>
        <rFont val="Arial"/>
        <family val="2"/>
        <charset val="204"/>
      </rPr>
      <t>12</t>
    </r>
  </si>
  <si>
    <t>Технические характеристики оборудования, представленные в прайс-листе, могут отличаться от фактических. Информацию уточняйте на сайте novicam.ru или по тел.: 8-800-555-0520</t>
  </si>
  <si>
    <t>ИК     IR-cut</t>
  </si>
  <si>
    <r>
      <t>10м</t>
    </r>
    <r>
      <rPr>
        <sz val="8"/>
        <rFont val="Arial"/>
        <family val="2"/>
        <charset val="204"/>
      </rPr>
      <t xml:space="preserve">
</t>
    </r>
  </si>
  <si>
    <t>20м</t>
  </si>
  <si>
    <t>35м</t>
  </si>
  <si>
    <t>25м</t>
  </si>
  <si>
    <t>50м</t>
  </si>
  <si>
    <t>30м</t>
  </si>
  <si>
    <t>100м</t>
  </si>
  <si>
    <r>
      <t>35м</t>
    </r>
    <r>
      <rPr>
        <sz val="8"/>
        <rFont val="Arial"/>
        <family val="2"/>
        <charset val="204"/>
      </rPr>
      <t xml:space="preserve">
</t>
    </r>
  </si>
  <si>
    <r>
      <t>40м</t>
    </r>
    <r>
      <rPr>
        <sz val="8"/>
        <rFont val="Arial"/>
        <family val="2"/>
        <charset val="204"/>
      </rPr>
      <t xml:space="preserve">
</t>
    </r>
  </si>
  <si>
    <t xml:space="preserve">50м
EXIR
</t>
  </si>
  <si>
    <r>
      <t xml:space="preserve">1080p </t>
    </r>
    <r>
      <rPr>
        <sz val="10"/>
        <rFont val="Arial"/>
        <family val="2"/>
        <charset val="204"/>
      </rPr>
      <t>1920х1080 25/</t>
    </r>
    <r>
      <rPr>
        <b/>
        <sz val="10"/>
        <rFont val="Arial"/>
        <family val="2"/>
        <charset val="204"/>
      </rPr>
      <t>30</t>
    </r>
    <r>
      <rPr>
        <sz val="10"/>
        <rFont val="Arial"/>
        <family val="2"/>
        <charset val="204"/>
      </rPr>
      <t xml:space="preserve"> к/с</t>
    </r>
  </si>
  <si>
    <r>
      <t>720p</t>
    </r>
    <r>
      <rPr>
        <sz val="10"/>
        <rFont val="Arial"/>
        <family val="2"/>
        <charset val="204"/>
      </rPr>
      <t xml:space="preserve"> 1280x720 25/</t>
    </r>
    <r>
      <rPr>
        <b/>
        <sz val="10"/>
        <rFont val="Arial"/>
        <family val="2"/>
        <charset val="204"/>
      </rPr>
      <t>30</t>
    </r>
    <r>
      <rPr>
        <sz val="10"/>
        <rFont val="Arial"/>
        <family val="2"/>
        <charset val="204"/>
      </rPr>
      <t xml:space="preserve"> к/с</t>
    </r>
  </si>
  <si>
    <r>
      <t>30м</t>
    </r>
    <r>
      <rPr>
        <sz val="8"/>
        <rFont val="Arial"/>
        <family val="2"/>
        <charset val="204"/>
      </rPr>
      <t xml:space="preserve">
</t>
    </r>
  </si>
  <si>
    <t xml:space="preserve">35м </t>
  </si>
  <si>
    <t xml:space="preserve">35м
</t>
  </si>
  <si>
    <t>48
240
400
400</t>
  </si>
  <si>
    <t>4 POE порта для подключения камер, поддержка камер с разрешением 4 Mpix, питание от внешнего БП DC 48В, 1.36A, Поддержка NAS (NFS, iSCSi)</t>
  </si>
  <si>
    <t>1-2 Мп</t>
  </si>
  <si>
    <t>3-4 Мп</t>
  </si>
  <si>
    <t>Кол-во каналов IP</t>
  </si>
  <si>
    <t>Минусовой контакт -  никеллированный цинк. Центральная жила - под винт</t>
  </si>
  <si>
    <t>PV-Link PV-S2BNC</t>
  </si>
  <si>
    <t xml:space="preserve">Видеокамеры </t>
  </si>
  <si>
    <t>4 Mp  2688x1520 15 к/с, 
1080p (1920х1080) 25/30 к/с,
 720p (1280x720) 25/30 к/с</t>
  </si>
  <si>
    <t>Компактный корпус, встроенный микрофон, динамик, 1 тревожный вх/вых, Wi-Fi, Micro SD до128-х Гб, питание PoE IEEE 802.3af, WDR</t>
  </si>
  <si>
    <t>2 мм</t>
  </si>
  <si>
    <t xml:space="preserve"> 720p (1280x720) 25/30 к/с</t>
  </si>
  <si>
    <t>HD-SDI (High-Definition Serial Digital Interface) - последовательный цифровой интерфейс высокой чёткости (или разрешения).
• Прекрасное изображение в HD и Full HD без компресии. Нет потери  даже самых мелких деталей на изображении, поток передается без задержек.
• Двухточечное соединение, а не через сеть,не требуются установки «Firewall» и других систем защиты сети.  
• HD-SDI сигналы транслируются с помощью коаксиальных кабелей. Можно использовать уже существующие коаксиальные кабели и значительно сэкономить средства на прокладку новых кабелей. 
• Дальность передачи видео до 130 метров, а при использовании ретрансляторов дальность не ограничена, без потери качества видео сигнала. 
• Нет необходимости знать конфигурацию сети или обладать знаниями IТ.</t>
  </si>
  <si>
    <t xml:space="preserve">NOVICAM PRO  NC44FP </t>
  </si>
  <si>
    <t xml:space="preserve">             </t>
  </si>
  <si>
    <t xml:space="preserve">IP видеокамера NC44FP комплектуются картой microSD 64 Гб
</t>
  </si>
  <si>
    <t xml:space="preserve">Микрофон AM16 в подарок </t>
  </si>
  <si>
    <t>Акции</t>
  </si>
  <si>
    <r>
      <rPr>
        <b/>
        <sz val="12"/>
        <rFont val="Arial"/>
        <family val="2"/>
        <charset val="204"/>
      </rPr>
      <t xml:space="preserve">Антивандальная IP камера 1080р NOVIcam PRO NC22VPR с WDR120 Дб + MicroSD 64Гб +PoE инжектор
</t>
    </r>
    <r>
      <rPr>
        <sz val="11"/>
        <rFont val="Arial"/>
        <family val="2"/>
        <charset val="204"/>
      </rPr>
      <t xml:space="preserve">
</t>
    </r>
    <r>
      <rPr>
        <sz val="10"/>
        <rFont val="Arial"/>
        <family val="2"/>
        <charset val="204"/>
      </rPr>
      <t>• Просмотр видео с камер онлайн в высоком качестве на любых устройствах 
• Запись и хранение видео локально и в облаке.
• Анализ видео и получение уведомления о подозрительном движении и звуке с помощью push- и email-уведомлений
• Удобный поиск и просмотр записанного видео с камер наблюдения
• Просмотр видео в высоком качестве даже при слабом канале связи или 3G
• Легко подключать нужное количество камер
• Настройка доступа к камерам и предоставление его другим пользователям
• Безопасная передача и хранение данные благодаря высокой степени защиты
• встраивать видео с них на сайт и в блог или поделиться ссылкой на камеру в Facebook, Twitter, VK и других социальных сетях.</t>
    </r>
  </si>
  <si>
    <t>При покупке PM76 - 2 видекамеры А61 в подарок</t>
  </si>
  <si>
    <t xml:space="preserve">R </t>
  </si>
  <si>
    <t>Акции и спецпредложения</t>
  </si>
  <si>
    <r>
      <t xml:space="preserve">1080p </t>
    </r>
    <r>
      <rPr>
        <sz val="10"/>
        <rFont val="Arial"/>
        <family val="2"/>
        <charset val="204"/>
      </rPr>
      <t xml:space="preserve">(1920х1080) 15 к/с,
</t>
    </r>
    <r>
      <rPr>
        <sz val="8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(1280x720) 30 к/с</t>
    </r>
    <r>
      <rPr>
        <b/>
        <sz val="10"/>
        <rFont val="Arial"/>
        <family val="2"/>
        <charset val="204"/>
      </rPr>
      <t/>
    </r>
  </si>
  <si>
    <r>
      <rPr>
        <b/>
        <sz val="10"/>
        <rFont val="Arial"/>
        <family val="2"/>
        <charset val="204"/>
      </rPr>
      <t>1080p</t>
    </r>
    <r>
      <rPr>
        <sz val="11"/>
        <rFont val="Arial"/>
        <family val="2"/>
        <charset val="204"/>
      </rPr>
      <t xml:space="preserve"> </t>
    </r>
    <r>
      <rPr>
        <sz val="11"/>
        <rFont val="Calibri"/>
        <family val="2"/>
        <charset val="204"/>
      </rPr>
      <t>(1920х1080) 15 к/с</t>
    </r>
    <r>
      <rPr>
        <sz val="11"/>
        <rFont val="Calibri"/>
        <family val="2"/>
        <charset val="204"/>
      </rPr>
      <t xml:space="preserve">,
 </t>
    </r>
    <r>
      <rPr>
        <b/>
        <sz val="8"/>
        <rFont val="Arial"/>
        <family val="2"/>
        <charset val="204"/>
      </rPr>
      <t>720p</t>
    </r>
    <r>
      <rPr>
        <b/>
        <sz val="11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(1280x720) 30 к/с</t>
    </r>
  </si>
  <si>
    <r>
      <t xml:space="preserve">PV-DC3Ab </t>
    </r>
    <r>
      <rPr>
        <b/>
        <sz val="8"/>
        <rFont val="Arial"/>
        <family val="2"/>
        <charset val="204"/>
      </rPr>
      <t>(АКБ в комплекте)</t>
    </r>
  </si>
  <si>
    <r>
      <t xml:space="preserve">PV-DC3Ab </t>
    </r>
    <r>
      <rPr>
        <b/>
        <sz val="8"/>
        <rFont val="Arial"/>
        <family val="2"/>
        <charset val="204"/>
      </rPr>
      <t>(без АКБ)</t>
    </r>
  </si>
  <si>
    <t>Стандартные блоки постоянного тока</t>
  </si>
  <si>
    <t>Резервированные блоки постоянного тока</t>
  </si>
  <si>
    <t>Блоки питания переменного тока</t>
  </si>
  <si>
    <t>NOVICAM PRO  IP NC34FP</t>
  </si>
  <si>
    <t>1/2.8" Прогрессивная CMOS</t>
  </si>
  <si>
    <t>3Mpix</t>
  </si>
  <si>
    <t>58.3°~3.2°</t>
  </si>
  <si>
    <t xml:space="preserve">100м
</t>
  </si>
  <si>
    <t xml:space="preserve"> 0.05 люкс (цвет), 0.01 люкс (ЧБ)</t>
  </si>
  <si>
    <t>Интеллектуальные функции ROI и VCA (обнаружение вторжения/пересечение линии)
Оптический зум 4х
Встроенная грозозащита 4кВ и защита от переходного напряжения
Поддержка карт памяти MicroSD до 128-и Гб
Поддержка стандарта ONVIF
Класс защиты IP67
Вандалозащита IK10
Поддержка облачного сервиса Р2Р</t>
  </si>
  <si>
    <t>0.05
0 (ИК вкл)</t>
  </si>
  <si>
    <t>NOVICAM PRO  NP304P</t>
  </si>
  <si>
    <t>DC 12В±10% 0.67А 8Вт</t>
  </si>
  <si>
    <r>
      <t xml:space="preserve">4.7~94 </t>
    </r>
    <r>
      <rPr>
        <sz val="8"/>
        <rFont val="Arial"/>
        <family val="2"/>
        <charset val="204"/>
      </rPr>
      <t>Зум Оптический / Цифровой20х/16х</t>
    </r>
  </si>
  <si>
    <r>
      <t xml:space="preserve">2.8~12.Зум </t>
    </r>
    <r>
      <rPr>
        <sz val="8"/>
        <color indexed="8"/>
        <rFont val="Arial"/>
        <family val="2"/>
        <charset val="204"/>
      </rPr>
      <t>Оптический / Цифровой4х/16х</t>
    </r>
    <r>
      <rPr>
        <sz val="10"/>
        <color indexed="8"/>
        <rFont val="Arial"/>
        <family val="2"/>
        <charset val="204"/>
      </rPr>
      <t xml:space="preserve">   </t>
    </r>
  </si>
  <si>
    <r>
      <t>1080p</t>
    </r>
    <r>
      <rPr>
        <sz val="8"/>
        <rFont val="Arial"/>
        <family val="2"/>
        <charset val="204"/>
      </rPr>
      <t xml:space="preserve"> (1920х1080) 25/30 к/с,
 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(1280x720) 25/30 к/с</t>
    </r>
  </si>
  <si>
    <r>
      <t xml:space="preserve">3.0 Mpix </t>
    </r>
    <r>
      <rPr>
        <sz val="8"/>
        <rFont val="Arial"/>
        <family val="2"/>
        <charset val="204"/>
      </rPr>
      <t>(2304x1296) 20 к/с,</t>
    </r>
    <r>
      <rPr>
        <b/>
        <sz val="8"/>
        <rFont val="Arial"/>
        <family val="2"/>
        <charset val="204"/>
      </rPr>
      <t xml:space="preserve"> 1080p </t>
    </r>
    <r>
      <rPr>
        <sz val="8"/>
        <rFont val="Arial"/>
        <family val="2"/>
        <charset val="204"/>
      </rPr>
      <t xml:space="preserve">(1920x1080) </t>
    </r>
    <r>
      <rPr>
        <b/>
        <sz val="8"/>
        <rFont val="Arial"/>
        <family val="2"/>
        <charset val="204"/>
      </rPr>
      <t xml:space="preserve">25/30 к/с, 720p </t>
    </r>
    <r>
      <rPr>
        <sz val="8"/>
        <rFont val="Arial"/>
        <family val="2"/>
        <charset val="204"/>
      </rPr>
      <t>(1280х720</t>
    </r>
    <r>
      <rPr>
        <b/>
        <sz val="8"/>
        <rFont val="Arial"/>
        <family val="2"/>
        <charset val="204"/>
      </rPr>
      <t xml:space="preserve">) </t>
    </r>
    <r>
      <rPr>
        <sz val="8"/>
        <rFont val="Arial"/>
        <family val="2"/>
        <charset val="204"/>
      </rPr>
      <t>25/30 к/с</t>
    </r>
  </si>
  <si>
    <r>
      <t xml:space="preserve">4 Mp </t>
    </r>
    <r>
      <rPr>
        <sz val="8"/>
        <rFont val="Arial"/>
        <family val="2"/>
        <charset val="204"/>
      </rPr>
      <t xml:space="preserve"> 2688x1520 15 к/с, </t>
    </r>
    <r>
      <rPr>
        <b/>
        <sz val="8"/>
        <rFont val="Arial"/>
        <family val="2"/>
        <charset val="204"/>
      </rPr>
      <t xml:space="preserve">
1080p</t>
    </r>
    <r>
      <rPr>
        <sz val="8"/>
        <rFont val="Arial"/>
        <family val="2"/>
        <charset val="204"/>
      </rPr>
      <t xml:space="preserve"> (1920х1080) 25/30 к/с,
 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(1280x720) 25/30 к/с</t>
    </r>
  </si>
  <si>
    <t>1/3" 2.1 Mpix Прогрессивная CMOS</t>
  </si>
  <si>
    <t>0.005 люкс (цвет), 0 люкс (ИК вкл.)</t>
  </si>
  <si>
    <t>61.4°~3.9°</t>
  </si>
  <si>
    <t>NOVICAM PRO TR1108F</t>
  </si>
  <si>
    <t>NOVICAM PRO  TP215</t>
  </si>
  <si>
    <t xml:space="preserve">4~60 </t>
  </si>
  <si>
    <t>3G, USB Flash. поддержка NAS, поддержка CVI (для TR1016A)</t>
  </si>
  <si>
    <r>
      <t xml:space="preserve">4Мп
1080p </t>
    </r>
    <r>
      <rPr>
        <sz val="9"/>
        <rFont val="Arial"/>
        <family val="2"/>
        <charset val="204"/>
      </rPr>
      <t>(1920х1080)</t>
    </r>
    <r>
      <rPr>
        <b/>
        <sz val="9"/>
        <rFont val="Arial"/>
        <family val="2"/>
        <charset val="204"/>
      </rPr>
      <t xml:space="preserve">
 720p </t>
    </r>
    <r>
      <rPr>
        <sz val="9"/>
        <rFont val="Arial"/>
        <family val="2"/>
        <charset val="204"/>
      </rPr>
      <t>(1280x720)</t>
    </r>
    <r>
      <rPr>
        <b/>
        <sz val="9"/>
        <rFont val="Arial"/>
        <family val="2"/>
        <charset val="204"/>
      </rPr>
      <t xml:space="preserve">
960H</t>
    </r>
    <r>
      <rPr>
        <sz val="9"/>
        <rFont val="Arial"/>
        <family val="2"/>
        <charset val="204"/>
      </rPr>
      <t xml:space="preserve"> (960x576)</t>
    </r>
  </si>
  <si>
    <t>250 120
200
200</t>
  </si>
  <si>
    <t>RS485. ИК пульт в комплекте, UTC меню, поддержка NAS, поддержка CVI. Увеличена скорость записи TVI каналов с 12 до 15к/сек</t>
  </si>
  <si>
    <t>PV-DC5AL+</t>
  </si>
  <si>
    <t>PV-USB01E</t>
  </si>
  <si>
    <t xml:space="preserve">Мышь или клавиатура </t>
  </si>
  <si>
    <t>USB флэш</t>
  </si>
  <si>
    <t>Мышь, клавиатура, флэшка через USB-hub</t>
  </si>
  <si>
    <t>Предназначен для увеличения расстояния передачи USB сигнала через стандартный Ethernet кабель (UTP cat5e).</t>
  </si>
  <si>
    <t>RS485. ИК пульт в комплекте, UTC меню, поддержка NAS</t>
  </si>
  <si>
    <t>Антивандальная.  MicroSD до 128 Гб, аудио вход/выход,  вариофокальный объектив, PoE IEEE 802.3af, WDR 120 дб</t>
  </si>
  <si>
    <t>Антивандальная.  MicroSD до 128 Гб, аудио вход/выход, тревожный вход/выход,  вариофокальный объектив, PoE IEEE 802.3af, WDR (у NC48VP)</t>
  </si>
  <si>
    <t>324</t>
  </si>
  <si>
    <t>Пулть управления IP и аналоговыми поворотными видеокамерами</t>
  </si>
  <si>
    <t>до 1200м</t>
  </si>
  <si>
    <t>Дальность управления</t>
  </si>
  <si>
    <t>128 x 64 дисплей. Трёхмерный джойстик. Встроенное меню. 
Поддержка управления аналоговыми устройствами через интерфейс RS-485. Управление приближением, диафрагмой и фокусировкой видеокамеры.
Отображение на дисплее текущих настроек
Большой цветной LCD-дисплей с подсветкой 8". 1 видеоканал вход/выход. 
Разъемы USB, VGA. Протокол управления RS485.</t>
  </si>
  <si>
    <t>NOVIcam NK102</t>
  </si>
  <si>
    <t>Технические параметры</t>
  </si>
  <si>
    <t>1 x RS-485
1 x RS-422
1 x RS-232
1 x RJ45</t>
  </si>
  <si>
    <t xml:space="preserve">Пульт управления поворотными видеокамерами. Управление IP видеокамерами по протоколу NOVIcam и ONVIF.
Управление видеорегистраторами NOVIcam PRO по внутреннему протоколу. </t>
  </si>
  <si>
    <t>16</t>
  </si>
  <si>
    <t>960p (1280x960) 25/30 к/с</t>
  </si>
  <si>
    <t xml:space="preserve">1/3" 1.3 Mpix Progressive Scan CMOS </t>
  </si>
  <si>
    <t>80º</t>
  </si>
  <si>
    <t>PoE IEEE 802.3af, D-WDR</t>
  </si>
  <si>
    <t>Комплекты видеодомофоны NOVIcam предназначены для организации домофонной аудио и видео системы. В комлект входит монитор и вызывная панель, которые позволяют управлять электрозамками, осуществлять голосовую связь и видеомониторинг.</t>
  </si>
  <si>
    <t>Доп.мониторы</t>
  </si>
  <si>
    <t>Кратность уп. (шт.)</t>
  </si>
  <si>
    <r>
      <t xml:space="preserve">NOVICAM
</t>
    </r>
    <r>
      <rPr>
        <b/>
        <sz val="11"/>
        <rFont val="Arial"/>
        <family val="2"/>
        <charset val="204"/>
      </rPr>
      <t>SMILE 4 KIT</t>
    </r>
  </si>
  <si>
    <t xml:space="preserve">LEGEND SILVER 
(540 ТВЛ, 66°) в комплекте
 + 1 опция </t>
  </si>
  <si>
    <t>До 3
(SMILE или MAGIC)</t>
  </si>
  <si>
    <t>1 (вместо 2-ой панели)</t>
  </si>
  <si>
    <r>
      <t xml:space="preserve">NOVICAM
</t>
    </r>
    <r>
      <rPr>
        <b/>
        <sz val="11"/>
        <rFont val="Arial"/>
        <family val="2"/>
        <charset val="204"/>
      </rPr>
      <t>SMILE 7 KIT</t>
    </r>
  </si>
  <si>
    <r>
      <t xml:space="preserve">Цветной ЖК 
</t>
    </r>
    <r>
      <rPr>
        <b/>
        <sz val="10"/>
        <color indexed="8"/>
        <rFont val="Arial"/>
        <family val="2"/>
        <charset val="204"/>
      </rPr>
      <t xml:space="preserve">7" </t>
    </r>
    <r>
      <rPr>
        <sz val="10"/>
        <color indexed="8"/>
        <rFont val="Arial"/>
        <family val="2"/>
        <charset val="204"/>
      </rPr>
      <t xml:space="preserve">
(800х480)</t>
    </r>
  </si>
  <si>
    <t xml:space="preserve">         </t>
  </si>
  <si>
    <t>БЮДЖЕТНЫЕ КОМПЛЕКТЫ ВИДЕОДОМОФОНОВ</t>
  </si>
  <si>
    <t>Универсальное AC 220В/DC 12В, 3.6Вт</t>
  </si>
  <si>
    <t>Универсальное AC 220В/DC 12В, 4.8Вт</t>
  </si>
  <si>
    <t>Кратность уп.(шт.)</t>
  </si>
  <si>
    <t>Мониторы видеодомофонов</t>
  </si>
  <si>
    <t>Цена</t>
  </si>
  <si>
    <t>Мониторы NOVIcam предназначены для организации домофонной аудио и видео системы. Устанавливаются совместно с вызывными панелями и позволяют управлять электрозамками, осуществлять голосовую связь и видеомониторинг.</t>
  </si>
  <si>
    <t>Кол-во панелей</t>
  </si>
  <si>
    <r>
      <t xml:space="preserve">NOVICAM
</t>
    </r>
    <r>
      <rPr>
        <b/>
        <sz val="11"/>
        <rFont val="Arial"/>
        <family val="2"/>
        <charset val="204"/>
      </rPr>
      <t>SMILE 4</t>
    </r>
  </si>
  <si>
    <r>
      <t xml:space="preserve">NOVICAM
</t>
    </r>
    <r>
      <rPr>
        <b/>
        <sz val="11"/>
        <rFont val="Arial"/>
        <family val="2"/>
        <charset val="204"/>
      </rPr>
      <t>SMILE 7</t>
    </r>
  </si>
  <si>
    <r>
      <t xml:space="preserve">Цветной ЖК </t>
    </r>
    <r>
      <rPr>
        <sz val="10"/>
        <color indexed="8"/>
        <rFont val="Arial"/>
        <family val="2"/>
        <charset val="204"/>
      </rPr>
      <t>7" 
(800х480)</t>
    </r>
  </si>
  <si>
    <r>
      <t xml:space="preserve">Цветной ЖК </t>
    </r>
    <r>
      <rPr>
        <sz val="10"/>
        <color indexed="8"/>
        <rFont val="Arial"/>
        <family val="2"/>
        <charset val="204"/>
      </rPr>
      <t>4.3" 
(320х240)</t>
    </r>
  </si>
  <si>
    <t>Универсальное AC 220В/DC12В, 4.8Вт</t>
  </si>
  <si>
    <r>
      <t xml:space="preserve">NOVICAM 
</t>
    </r>
    <r>
      <rPr>
        <b/>
        <sz val="11"/>
        <rFont val="Arial"/>
        <family val="2"/>
        <charset val="204"/>
      </rPr>
      <t>WHITE MAGIC 4 
DARK MAGIC 4</t>
    </r>
  </si>
  <si>
    <t>Своя на 86 фото + поддержка MicroSD до 32Гб (класс 10 и выше)</t>
  </si>
  <si>
    <t>2 + 1(вместо 2 вызывной панели)</t>
  </si>
  <si>
    <r>
      <t xml:space="preserve">NOVICAM
</t>
    </r>
    <r>
      <rPr>
        <b/>
        <sz val="11"/>
        <rFont val="Arial"/>
        <family val="2"/>
        <charset val="204"/>
      </rPr>
      <t xml:space="preserve">WHITE MAGIC 7 </t>
    </r>
    <r>
      <rPr>
        <b/>
        <sz val="11"/>
        <color indexed="23"/>
        <rFont val="Arial"/>
        <family val="2"/>
        <charset val="204"/>
      </rPr>
      <t xml:space="preserve">
</t>
    </r>
    <r>
      <rPr>
        <b/>
        <sz val="11"/>
        <rFont val="Arial"/>
        <family val="2"/>
        <charset val="204"/>
      </rPr>
      <t>DARK MAGIC 7</t>
    </r>
  </si>
  <si>
    <r>
      <t xml:space="preserve">NOVICAM
</t>
    </r>
    <r>
      <rPr>
        <b/>
        <sz val="11"/>
        <rFont val="Arial"/>
        <family val="2"/>
        <charset val="204"/>
      </rPr>
      <t xml:space="preserve">WHITE MAGIC 10 </t>
    </r>
    <r>
      <rPr>
        <b/>
        <sz val="11"/>
        <color indexed="23"/>
        <rFont val="Arial"/>
        <family val="2"/>
        <charset val="204"/>
      </rPr>
      <t xml:space="preserve">
</t>
    </r>
    <r>
      <rPr>
        <b/>
        <sz val="11"/>
        <rFont val="Arial"/>
        <family val="2"/>
        <charset val="204"/>
      </rPr>
      <t>DARK MAGIC 10</t>
    </r>
  </si>
  <si>
    <r>
      <t xml:space="preserve">Цветной ЖК
</t>
    </r>
    <r>
      <rPr>
        <b/>
        <sz val="10"/>
        <color indexed="8"/>
        <rFont val="Arial"/>
        <family val="2"/>
        <charset val="204"/>
      </rPr>
      <t>4.3"</t>
    </r>
    <r>
      <rPr>
        <sz val="10"/>
        <color indexed="8"/>
        <rFont val="Arial"/>
        <family val="2"/>
        <charset val="204"/>
      </rPr>
      <t xml:space="preserve">
(320х240)</t>
    </r>
  </si>
  <si>
    <r>
      <t xml:space="preserve">Цветной ЖК
</t>
    </r>
    <r>
      <rPr>
        <b/>
        <sz val="10"/>
        <color indexed="8"/>
        <rFont val="Arial"/>
        <family val="2"/>
        <charset val="204"/>
      </rPr>
      <t>10.1"</t>
    </r>
    <r>
      <rPr>
        <sz val="10"/>
        <color indexed="8"/>
        <rFont val="Arial"/>
        <family val="2"/>
        <charset val="204"/>
      </rPr>
      <t xml:space="preserve">
(1024х480)</t>
    </r>
  </si>
  <si>
    <t>Универсальное AC 220В/DC 12В, 6Вт</t>
  </si>
  <si>
    <t>Угол обзора
по диагонали</t>
  </si>
  <si>
    <t>Управление замком</t>
  </si>
  <si>
    <t>Защита</t>
  </si>
  <si>
    <r>
      <t xml:space="preserve">NOVICAM
</t>
    </r>
    <r>
      <rPr>
        <b/>
        <sz val="11"/>
        <rFont val="Arial"/>
        <family val="2"/>
        <charset val="204"/>
      </rPr>
      <t>LEGEND SILVER
LEGEND BRONZE
LEGEND BLACK</t>
    </r>
  </si>
  <si>
    <t>66°</t>
  </si>
  <si>
    <t>Эл.-мех.
реле Н.Р./Н.З.
2А,DC 30В
1А,AC 125В</t>
  </si>
  <si>
    <t>Уголок</t>
  </si>
  <si>
    <t>IP65
-45…+60°С</t>
  </si>
  <si>
    <t>Металл с порошковым напылением</t>
  </si>
  <si>
    <t>Двусторонняя аудиосвязь, настройка громкости динамика;
Автоматическая ИК подсветка до 3м;
Совместимость с любыми типами 4-х проводных домофонов;
Антикорозийное покрытие электронной платы;
3 цветовых решения: SILVER, BRONZE, BLACK.</t>
  </si>
  <si>
    <r>
      <t xml:space="preserve">NOVICAM
</t>
    </r>
    <r>
      <rPr>
        <b/>
        <sz val="11"/>
        <rFont val="Arial"/>
        <family val="2"/>
        <charset val="204"/>
      </rPr>
      <t>LEGEND 7 SILVER
LEGEND 7 BRONZE
LEGEND 7 BLACK</t>
    </r>
  </si>
  <si>
    <t>81°</t>
  </si>
  <si>
    <t>Уголок
Козырёк</t>
  </si>
  <si>
    <r>
      <t xml:space="preserve">NOVICAM
</t>
    </r>
    <r>
      <rPr>
        <b/>
        <sz val="11"/>
        <rFont val="Arial"/>
        <family val="2"/>
        <charset val="204"/>
      </rPr>
      <t>MASK SILVER
MASK GOLD
MASK BLACK</t>
    </r>
  </si>
  <si>
    <t>111°</t>
  </si>
  <si>
    <t>Эл.-мех.
реле
Н.Р./Н.З.
2А, DC30В
1А,AC 125В</t>
  </si>
  <si>
    <t>Метал с пластиковой фронтальной накладкой</t>
  </si>
  <si>
    <t>Кнопка с подсветкой;
Настройка громкости динамика;
Автоматическая ИК подсветка до 3м;
Антикорозийное покрытие электронной платы;
3 цветовых решения накладки: SILVER, GOLD, BLACK.</t>
  </si>
  <si>
    <r>
      <t xml:space="preserve">NOVICAM
</t>
    </r>
    <r>
      <rPr>
        <b/>
        <sz val="11"/>
        <rFont val="Arial"/>
        <family val="2"/>
        <charset val="204"/>
      </rPr>
      <t>FANTASY SILVER
FANTASY BLACK</t>
    </r>
  </si>
  <si>
    <t>136°</t>
  </si>
  <si>
    <t>Транзистор Н.Р.
2А,DC 30В</t>
  </si>
  <si>
    <t>IP66
-45…+60°С</t>
  </si>
  <si>
    <t>Кнопка с подсветкой;
Автоматическая ИК подсветка до 3м;
2 цветовых решения: SILVER, BLACK.</t>
  </si>
  <si>
    <r>
      <t xml:space="preserve">NOVICAM
</t>
    </r>
    <r>
      <rPr>
        <b/>
        <sz val="11"/>
        <rFont val="Arial"/>
        <family val="2"/>
        <charset val="204"/>
      </rPr>
      <t>FANTASY ER WHITE
FANTASY ER BLACK</t>
    </r>
  </si>
  <si>
    <r>
      <t xml:space="preserve">NOVICAM
</t>
    </r>
    <r>
      <rPr>
        <b/>
        <sz val="11"/>
        <rFont val="Arial"/>
        <family val="2"/>
        <charset val="204"/>
      </rPr>
      <t>FANTASY 2 SILVER
FANTASY 2 BLACK</t>
    </r>
  </si>
  <si>
    <t>Транзистор Н.Р./Н.З.
2А,DC 30В</t>
  </si>
  <si>
    <r>
      <t xml:space="preserve">NOVICAM
</t>
    </r>
    <r>
      <rPr>
        <b/>
        <sz val="11"/>
        <rFont val="Arial"/>
        <family val="2"/>
        <charset val="204"/>
      </rPr>
      <t>FANTASY 4 SILVER
FANTASY 4 BLACK</t>
    </r>
  </si>
  <si>
    <t>Вызывные панели NOVIcam предназначены для организации домофонной аудио и видео системы. Устанавливается совместно с монитором видеодомофона и позволяет вести наблюдение перед вызывной панелью, управлять электрозамком, а также осуществлять голосовую связь.</t>
  </si>
  <si>
    <t>Аксессуары для аналоговых видеодомофонов</t>
  </si>
  <si>
    <t>МОДУЛИ СОПРЯЖЕНИЯ С МНОГОКВАРТИРНЫМИ ОБЩЕПОДЪЕЗДНЫМИ ДОМОФОНАМИ</t>
  </si>
  <si>
    <t>С координатными системами 
Vizit, Cyfral, Eltis, Метаком</t>
  </si>
  <si>
    <t>С цифровыми системами 
Даксис, Proel, Laskomex, 
Keyman-Polylock, Маршал-Raikmann, Метаком</t>
  </si>
  <si>
    <t>Не занимает порт подключения панели полностью.</t>
  </si>
  <si>
    <t>Миниатюрные габаритные размеры;
Занимает порт подключения панели полностью.</t>
  </si>
  <si>
    <t>КОРОБКИ ДЛЯ МОНТАЖА ВИДЕОДОМОФОНОВ</t>
  </si>
  <si>
    <t xml:space="preserve">Монтажная коробка предназначена для установки мониторов и панелей, а также для скрытого монтажа коммуникаций. Благодаря высококачественному материалу монтажная коробка надежно защищёна от коррозии. </t>
  </si>
  <si>
    <r>
      <t xml:space="preserve">NOVICAM  
</t>
    </r>
    <r>
      <rPr>
        <b/>
        <sz val="11"/>
        <rFont val="Arial"/>
        <family val="2"/>
        <charset val="204"/>
      </rPr>
      <t>NDBOX</t>
    </r>
  </si>
  <si>
    <t>81x78x50мм</t>
  </si>
  <si>
    <t>Расстояние между отверстиями под крепления 60 мм.</t>
  </si>
  <si>
    <r>
      <t xml:space="preserve"> </t>
    </r>
    <r>
      <rPr>
        <sz val="10"/>
        <color indexed="8"/>
        <rFont val="Arial"/>
        <family val="2"/>
        <charset val="204"/>
      </rPr>
      <t>54x66x21 мм</t>
    </r>
  </si>
  <si>
    <t>Кратность в упаковке</t>
  </si>
  <si>
    <t>45</t>
  </si>
  <si>
    <t>IP мониторы видеодомофонов</t>
  </si>
  <si>
    <t>IP мониторы NOVIcam PRO предназначены для организации IP системы домофонии. Устанавливается совместно с вызывной панелью и позволяет управлять электрозамком, осуществлять голосовую связь и видеомониторинг.</t>
  </si>
  <si>
    <r>
      <t xml:space="preserve">NOVICAM
</t>
    </r>
    <r>
      <rPr>
        <b/>
        <sz val="11"/>
        <rFont val="Arial"/>
        <family val="2"/>
        <charset val="204"/>
      </rPr>
      <t>NDM7</t>
    </r>
  </si>
  <si>
    <t>До 8
(ND11W)</t>
  </si>
  <si>
    <t>Своя 20Мб (фото и сообщения)</t>
  </si>
  <si>
    <t>До 5
(NDM7 или NDM7F)</t>
  </si>
  <si>
    <t>До 16 x 720p
(Novicam, ONVIF)</t>
  </si>
  <si>
    <t>DC 12В (БП в комплект не входит)/PoE (опция через PV-POE01MS),
10Вт</t>
  </si>
  <si>
    <t>Поддержка 2 датчиков;
Конфигурирование через iVMS 4.1;
Поддержка iVMS 4.1 (настройка).</t>
  </si>
  <si>
    <r>
      <t xml:space="preserve">NOVICAM
</t>
    </r>
    <r>
      <rPr>
        <b/>
        <sz val="11"/>
        <rFont val="Arial"/>
        <family val="2"/>
        <charset val="204"/>
      </rPr>
      <t>NDM7F</t>
    </r>
  </si>
  <si>
    <t>Поддержка WiFi;
Поддержка P2P через Guarding Vision;
Поддержка 2 датчиков;
Поддержка iVMS 4.1 (настройка).</t>
  </si>
  <si>
    <r>
      <t xml:space="preserve">NOVICAM
</t>
    </r>
    <r>
      <rPr>
        <b/>
        <sz val="11"/>
        <rFont val="Arial"/>
        <family val="2"/>
        <charset val="204"/>
      </rPr>
      <t>ND11W</t>
    </r>
  </si>
  <si>
    <t>IP65
-45…+70°С</t>
  </si>
  <si>
    <t>Пластик
(врезной монтаж)</t>
  </si>
  <si>
    <t>Широкий динамический диапазон (WDR); 
Поддержка iVMS 4.1 (работа, настройка); 
Автоматическая ИК подсветка;
Встроенный контроллер СКУД Mifare;
Тревожные входы/выходы - 4/1;
Подсветка кнопки.</t>
  </si>
  <si>
    <t>Аксессуары для IP видеодомофонов</t>
  </si>
  <si>
    <r>
      <t xml:space="preserve">1/3 CMOS
</t>
    </r>
    <r>
      <rPr>
        <sz val="10"/>
        <color indexed="8"/>
        <rFont val="Arial"/>
        <family val="2"/>
        <charset val="204"/>
      </rPr>
      <t>1.3Mpix
0.02/0 люкс</t>
    </r>
  </si>
  <si>
    <r>
      <t xml:space="preserve">Сенсорный цветной ЖК </t>
    </r>
    <r>
      <rPr>
        <sz val="10"/>
        <color indexed="8"/>
        <rFont val="Arial"/>
        <family val="2"/>
        <charset val="204"/>
      </rPr>
      <t>7"</t>
    </r>
    <r>
      <rPr>
        <sz val="14"/>
        <color indexed="8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 xml:space="preserve">
(800х480)</t>
    </r>
  </si>
  <si>
    <r>
      <t xml:space="preserve">NOVICAM </t>
    </r>
    <r>
      <rPr>
        <b/>
        <sz val="11"/>
        <rFont val="Arial"/>
        <family val="2"/>
        <charset val="204"/>
      </rPr>
      <t>BOX Bullet</t>
    </r>
  </si>
  <si>
    <t xml:space="preserve">Монтаж уличных видеокамер типа "пуля" </t>
  </si>
  <si>
    <t>высококачественный алюминиевый сплав</t>
  </si>
  <si>
    <t>FC19W, T29W, FC29W, T39W, NC29WP, NC39WP, NC49WP</t>
  </si>
  <si>
    <t>Видеодомофоны</t>
  </si>
  <si>
    <t>IP камеры 720p</t>
  </si>
  <si>
    <t>Уличное</t>
  </si>
  <si>
    <t>- Видеорегистратор - 1 шт.
- IP камера - 4 шт.
- Адаптер питания для видеорегистратора - 1 шт.
- Адаптер питания для IP камеры - 4 шт.
- USB мышь - 1 шт.
- Крепежный комплект HDD - 1 шт.
- Крепежный комплект для IP камер - 4 шт.
- Влагозащищенный разъем - 4 шт.
- Форма для точного монтажа - 4шт.
- CD диск - 1 шт.
- Краткое руководство пользователя - 1шт.
- Кабель питания HDD - 1 шт.
- Кабель данных SATA - 1 шт.</t>
  </si>
  <si>
    <t>NOVICAM  FK1104</t>
  </si>
  <si>
    <t>Комплект IP-видеонаблюдения</t>
  </si>
  <si>
    <t xml:space="preserve"> 
NOVIcam PRO NC16P-1L</t>
  </si>
  <si>
    <t xml:space="preserve"> 
NOVIcam PRO NC16P-2L</t>
  </si>
  <si>
    <t>960р 25/30 к/с</t>
  </si>
  <si>
    <t>DC 12В±10% 0.55А, 6.5Вт (3 класс PoE)</t>
  </si>
  <si>
    <t>1. Блок обработки видеосигнала - 1 шт.
2. Крепление - 1 шт.
3. Настенная пластина для крепления - 1шт.
4. Крепёжный комплект - 1 шт.
5. Руководство пользователя - 1 шт.</t>
  </si>
  <si>
    <t>Оптика</t>
  </si>
  <si>
    <t xml:space="preserve"> Без объектива. 1 выносной объектив</t>
  </si>
  <si>
    <t xml:space="preserve"> Без объектива. 2 выносных объектива</t>
  </si>
  <si>
    <t>Компактная внутренняя IP видеокамера 960p (видеомодули приобретаются отдельно). WDR 120 Дб. Слот дляMicro SD (до 64 Гб)</t>
  </si>
  <si>
    <t>NOVICAM AR1204H</t>
  </si>
  <si>
    <t xml:space="preserve">1 x SATA 3.5" до 10Тб </t>
  </si>
  <si>
    <t>13 Вт (при мощности источника POE 15.4 Вт)</t>
  </si>
  <si>
    <t>10/100 Мбит/с</t>
  </si>
  <si>
    <t>4xBNC</t>
  </si>
  <si>
    <t>Запись 720р/1080p Real Time в AHD режиме
Запись до 5Mpix Real Time в IP режиме
Поддержка HDD до 10 Тб 
Поддержка аналоговых и AHD видеокамер</t>
  </si>
  <si>
    <t>СЕРИЯ БЮДЖЕТНЫХ МОНИТОРОВ</t>
  </si>
  <si>
    <t>СЕРИЯ СТИЛЬНЫХ И ФУНКЦИОНАЛЬНЫХ МОНИТОРОВ</t>
  </si>
  <si>
    <t>СЕРИЯ START</t>
  </si>
  <si>
    <t>СЕРИЯ КЛАССИЧЕСКИХ ВЫЗЫВНЫХ ПАНЕЛЕЙ</t>
  </si>
  <si>
    <t>КОМПЛЕКТЫ</t>
  </si>
  <si>
    <t>Кол-во 
польз-лей</t>
  </si>
  <si>
    <t>Режим работы</t>
  </si>
  <si>
    <t>Клавиатура</t>
  </si>
  <si>
    <r>
      <t xml:space="preserve">NOVICAM
</t>
    </r>
    <r>
      <rPr>
        <b/>
        <sz val="11"/>
        <rFont val="Arial"/>
        <family val="2"/>
        <charset val="204"/>
      </rPr>
      <t>SB110</t>
    </r>
  </si>
  <si>
    <t>До 1000</t>
  </si>
  <si>
    <t>Карта или общий пароль
Карта и индивид.пароль
Групповой</t>
  </si>
  <si>
    <t>ПДУ
Считыватель</t>
  </si>
  <si>
    <t>ABS пластик,
 -40...+60°С</t>
  </si>
  <si>
    <t>DC 9-24В,
1.2 Вт</t>
  </si>
  <si>
    <t>Возможность передачи БД на другой SB110; Программирование ПДУ и мастер-картами;
"Мокрые" или "сухие" контакты реле; 
Световая и звуковая индикация;
Подключение кнопки выхода.</t>
  </si>
  <si>
    <t>Эл.-мех. Реле. Н.Р./Н.З.</t>
  </si>
  <si>
    <r>
      <t xml:space="preserve">NOVICAM
</t>
    </r>
    <r>
      <rPr>
        <b/>
        <sz val="11"/>
        <rFont val="Arial"/>
        <family val="2"/>
        <charset val="204"/>
      </rPr>
      <t xml:space="preserve">SE120W
</t>
    </r>
    <r>
      <rPr>
        <sz val="8"/>
        <rFont val="Arial"/>
        <family val="2"/>
        <charset val="204"/>
      </rPr>
      <t>(ver.4250)</t>
    </r>
  </si>
  <si>
    <t>До 2000</t>
  </si>
  <si>
    <t>Только карты</t>
  </si>
  <si>
    <r>
      <t>1 свой</t>
    </r>
    <r>
      <rPr>
        <b/>
        <sz val="8"/>
        <rFont val="Arial"/>
        <family val="2"/>
        <charset val="204"/>
      </rPr>
      <t xml:space="preserve"> Em-Marin</t>
    </r>
  </si>
  <si>
    <r>
      <t xml:space="preserve">NOVICAM
</t>
    </r>
    <r>
      <rPr>
        <b/>
        <sz val="11"/>
        <rFont val="Arial"/>
        <family val="2"/>
        <charset val="204"/>
      </rPr>
      <t xml:space="preserve">SE120W
</t>
    </r>
    <r>
      <rPr>
        <sz val="8"/>
        <rFont val="Arial"/>
        <family val="2"/>
        <charset val="204"/>
      </rPr>
      <t>(ver.4027)</t>
    </r>
  </si>
  <si>
    <t>ПДУ</t>
  </si>
  <si>
    <t>ABS пластик,
 -45...+60°С,
IP66</t>
  </si>
  <si>
    <t>DC 9-24В,
0.48 Вт</t>
  </si>
  <si>
    <r>
      <t xml:space="preserve">NOVICAM  </t>
    </r>
    <r>
      <rPr>
        <b/>
        <sz val="11"/>
        <rFont val="Arial"/>
        <family val="2"/>
        <charset val="204"/>
      </rPr>
      <t>SE210KW</t>
    </r>
  </si>
  <si>
    <r>
      <t xml:space="preserve">NOVICAM  </t>
    </r>
    <r>
      <rPr>
        <b/>
        <sz val="11"/>
        <rFont val="Arial"/>
        <family val="2"/>
        <charset val="204"/>
      </rPr>
      <t>SFE15K</t>
    </r>
  </si>
  <si>
    <r>
      <t xml:space="preserve">NOVICAM  </t>
    </r>
    <r>
      <rPr>
        <b/>
        <sz val="11"/>
        <rFont val="Arial"/>
        <family val="2"/>
        <charset val="204"/>
      </rPr>
      <t>SFE120W</t>
    </r>
  </si>
  <si>
    <t>До 500 отпечатков,
До 500 карт</t>
  </si>
  <si>
    <t>До 1000 отпечатков,
До 2000 карт</t>
  </si>
  <si>
    <t>До 500</t>
  </si>
  <si>
    <t>Карта или общий пароль
Карта и индивид.пароль</t>
  </si>
  <si>
    <r>
      <t xml:space="preserve">1 свой </t>
    </r>
    <r>
      <rPr>
        <b/>
        <sz val="8"/>
        <rFont val="Arial"/>
        <family val="2"/>
        <charset val="204"/>
      </rPr>
      <t>Em-Marin</t>
    </r>
    <r>
      <rPr>
        <sz val="8"/>
        <rFont val="Arial"/>
        <family val="2"/>
        <charset val="204"/>
      </rPr>
      <t xml:space="preserve"> +
1 внеш. </t>
    </r>
    <r>
      <rPr>
        <b/>
        <sz val="8"/>
        <rFont val="Arial"/>
        <family val="2"/>
        <charset val="204"/>
      </rPr>
      <t>Em-Marin</t>
    </r>
    <r>
      <rPr>
        <sz val="8"/>
        <rFont val="Arial"/>
        <family val="2"/>
        <charset val="204"/>
      </rPr>
      <t xml:space="preserve">
(Wiegand-26)</t>
    </r>
  </si>
  <si>
    <t>Встроенная
(мех.кнопки)</t>
  </si>
  <si>
    <t>Встроенная с подсветкой
(мех.кнопки)</t>
  </si>
  <si>
    <r>
      <t xml:space="preserve">1 свой </t>
    </r>
    <r>
      <rPr>
        <b/>
        <sz val="8"/>
        <rFont val="Arial"/>
        <family val="2"/>
        <charset val="204"/>
      </rPr>
      <t>Em-Marin</t>
    </r>
  </si>
  <si>
    <t xml:space="preserve">Отпечаток или карта
или пароль </t>
  </si>
  <si>
    <r>
      <t xml:space="preserve">1 свой для отпечатков,
1 свой </t>
    </r>
    <r>
      <rPr>
        <b/>
        <sz val="8"/>
        <rFont val="Arial"/>
        <family val="2"/>
        <charset val="204"/>
      </rPr>
      <t>Em-Marin</t>
    </r>
    <r>
      <rPr>
        <sz val="8"/>
        <rFont val="Arial"/>
        <family val="2"/>
        <charset val="204"/>
      </rPr>
      <t xml:space="preserve">
+
Выход Wiegand</t>
    </r>
  </si>
  <si>
    <t>Встроенная</t>
  </si>
  <si>
    <t>Только карты
Карта или отпечаток
Только отпечаток
Групповой</t>
  </si>
  <si>
    <t>Эл.-мех. релеЭл.-мех. реле
Н.Р./Н.З.
импульс
3А, AC 250В
3А, DC 30В</t>
  </si>
  <si>
    <t>ABS пластик,
 -45...+60°С,
IP65</t>
  </si>
  <si>
    <t>DC 12В,
1.2 Вт</t>
  </si>
  <si>
    <t>ABS пластик,
 0...+45°С</t>
  </si>
  <si>
    <t>Металл,
 -45...+60°С,
IP65</t>
  </si>
  <si>
    <t>DC 12В,
4.8 Вт</t>
  </si>
  <si>
    <t>Кодовое программирование;
Световая и звуковая индикация; Кнопка для дверного звонка; Подключение кнопки выхода.</t>
  </si>
  <si>
    <t>Мастер и блокирующий ключи в комплекте;
Программирование картами и переключателями; Подключение кнопки выхода; Световая и звуковая индикация.</t>
  </si>
  <si>
    <t>Кнопка для управления звонком;
Подключение кнопки выхода; Световая и звуковая индикация; Поддержка датчика двери; Тревожные вход и выход;
Механический датчик вскрытия корпуса.</t>
  </si>
  <si>
    <t>Металл,
 -45...+60°С,
IP66</t>
  </si>
  <si>
    <t>DC 12-24В,
1.2 Вт</t>
  </si>
  <si>
    <t>ABS пластик,
 -20...+50°С</t>
  </si>
  <si>
    <t>Металл,
 -40...+60°С,
IP66</t>
  </si>
  <si>
    <t>DC 12В,
1.8 Вт</t>
  </si>
  <si>
    <t>Твердотельное реле
Н.Р./Н.З.
импульс/триггер
2А, AC 250В
2А, DC 30В</t>
  </si>
  <si>
    <t>Транзистор с выносной платой управления
Н.Р./Н.З.
импульс/триггер</t>
  </si>
  <si>
    <t>Эл.-мех. реле
Н.Р./Н.З.
импульс/триггер
2А, AC 250В
2А, DC 30В</t>
  </si>
  <si>
    <t>"Мокрые" контакты реле; Подключение кнопки выхода; Световая и звуковая индикация;
Фотодатчик вскрытия корпуса.</t>
  </si>
  <si>
    <t>Встроенная кнопка для управления звонком;
Программирование кодовое, мастер-картами, мастер-отпечатками; Выходной интерфейс Wiegand-26 для работы в качестве считывателя; Подключение кнопки выхода и звонка; Световая и звуковая индикация;
Тревожный выход; Механический датчик вскрытия корпуса.</t>
  </si>
  <si>
    <t>MR12W</t>
  </si>
  <si>
    <t>Mifare
13.56 МГц</t>
  </si>
  <si>
    <t>Коммутация</t>
  </si>
  <si>
    <t>7-ми проводная подготовка</t>
  </si>
  <si>
    <t>ABS пластик,
 -35...+50°С
IP65</t>
  </si>
  <si>
    <t>DC 5-16В</t>
  </si>
  <si>
    <t xml:space="preserve">
Классический дизайн;
Компактные габаритные размеры.
</t>
  </si>
  <si>
    <r>
      <t xml:space="preserve">NOVICAM  </t>
    </r>
    <r>
      <rPr>
        <b/>
        <sz val="11"/>
        <rFont val="Arial"/>
        <family val="2"/>
        <charset val="204"/>
      </rPr>
      <t>B41L</t>
    </r>
  </si>
  <si>
    <t>Тип кнопки</t>
  </si>
  <si>
    <t>Механическая</t>
  </si>
  <si>
    <t>накладной</t>
  </si>
  <si>
    <t>врезной</t>
  </si>
  <si>
    <t>Клеммная колодка</t>
  </si>
  <si>
    <t>4-х проводная подготовка</t>
  </si>
  <si>
    <t>DC 12В, 0.6Вт</t>
  </si>
  <si>
    <t>DC 12-24В, 0.6Вт</t>
  </si>
  <si>
    <t>Максимальные коммутируемые ток и напряжение 3А, DC 36В</t>
  </si>
  <si>
    <t>Емкость памяти</t>
  </si>
  <si>
    <t>Программирование</t>
  </si>
  <si>
    <r>
      <t xml:space="preserve">NOVICAM  </t>
    </r>
    <r>
      <rPr>
        <b/>
        <sz val="11"/>
        <rFont val="Arial"/>
        <family val="2"/>
        <charset val="204"/>
      </rPr>
      <t xml:space="preserve">DL11 </t>
    </r>
  </si>
  <si>
    <t>Управление</t>
  </si>
  <si>
    <t>Изнутри: кнопка
Снаружи: ключ
Напряжение</t>
  </si>
  <si>
    <t>Накладной тип установки
Для дверей с максимальной толщиной - 80 мм
Стальной корпус с нержавеющим напылением
Подходит для всех типов дверей (правые, левые, открывающиеся внутрь и наружу)
Температура эксплуатации -45°С ~ +50°С</t>
  </si>
  <si>
    <t>Изнутри: кнопка, ключ
Снаружи: ключ
Напряжение</t>
  </si>
  <si>
    <t>DC/AC
9-15В</t>
  </si>
  <si>
    <t>Мастер ключи в комплекте; Программирование ПДУ и мастер-картами; Подключение кнопки выхода; Световая и звуковая индикация; Функция редотвращения несанкционированного доступа; Фотодатчик вскрытия корпуса.</t>
  </si>
  <si>
    <t xml:space="preserve">Готовые комплекты видеонаблюдения созданы специально для конечного потребителя. 
В комплект входят все необходимые компоненты, включая кабель и коннекторы. </t>
  </si>
  <si>
    <t>Идеальное решение для улицы, дачи, гаража
Мобильное приложение для iOs и Android
Полный комплект для подключения
Возможность записи по времени и по движению
Отправка оповещений по тревоге на e-mail
Меню на русском языке</t>
  </si>
  <si>
    <t xml:space="preserve">         СЕРИЯ ОРИГИНАЛЬНЫХ ВЫЗЫВНЫХ ПАНЕЛЕЙ</t>
  </si>
  <si>
    <t xml:space="preserve">       СЕРИЯ СТИЛЬНЫХ ВЫЗЫВНЫХ ПАНЕЛЕЙ</t>
  </si>
  <si>
    <t>При покупке камер любой камеры с аудивходом N12W, N43W, N29W, N49W, NC28VP, NC29WP</t>
  </si>
  <si>
    <t>NOVICAM  IP N52VP</t>
  </si>
  <si>
    <t>NOVICAM N59WXP</t>
  </si>
  <si>
    <t>NOVICAM  N82VP</t>
  </si>
  <si>
    <t>NOVICAM N53WP</t>
  </si>
  <si>
    <t>NOVICAM N83WP</t>
  </si>
  <si>
    <t>NOVICAM N58VP</t>
  </si>
  <si>
    <t>NOVICAM N88VP</t>
  </si>
  <si>
    <t>NOVICAM N89WXP</t>
  </si>
  <si>
    <t>1/2.5" 5 Mpix Progressive Scan CMOS</t>
  </si>
  <si>
    <r>
      <t>5 M</t>
    </r>
    <r>
      <rPr>
        <sz val="8"/>
        <rFont val="Arial"/>
        <family val="2"/>
        <charset val="204"/>
      </rPr>
      <t>pix (2592x1944) 25/30 к/с
4 Mpix (2560x1440) 25/30 к/с
1080p (1920x1080) 50/60 к/с
720p (1280x720) 25/30 к/с</t>
    </r>
  </si>
  <si>
    <t>98°</t>
  </si>
  <si>
    <t>DC 12В±10% 0.5А (ИК вкл.), 6Вт (2 класс PoE)
PoE IEEE 802.3af</t>
  </si>
  <si>
    <t>30 м</t>
  </si>
  <si>
    <t>1/2.5” 5 Mpix матрица Progressive Scan CMOS</t>
  </si>
  <si>
    <t>Цилиндрическая IP камера 5 Mpix 30 к/с. Механический ИК фильтр. WDR. Поддержка трёх потоков. Режим отображения 1080p 50/60 к/с. Поддержка ONVIF
Поддержка технологии PoE</t>
  </si>
  <si>
    <t>98º</t>
  </si>
  <si>
    <t>DC 12В±10% 0.67А (ИК вкл.), 8Вт (3 класс PoE)
PoE IEEE 802.3af</t>
  </si>
  <si>
    <r>
      <rPr>
        <b/>
        <sz val="10"/>
        <rFont val="Arial"/>
        <family val="2"/>
        <charset val="204"/>
      </rPr>
      <t>5 Mpix</t>
    </r>
    <r>
      <rPr>
        <sz val="10"/>
        <rFont val="Arial"/>
        <family val="2"/>
        <charset val="204"/>
      </rPr>
      <t xml:space="preserve"> (2592x1944) 25/30 к/с
</t>
    </r>
    <r>
      <rPr>
        <sz val="8"/>
        <rFont val="Arial"/>
        <family val="2"/>
        <charset val="204"/>
      </rPr>
      <t>4 Mpix (2560x1440) 25/30 к/с
1080p (1920x1080) 50/60 к/с
720p (1280x720) 25/30 к/с</t>
    </r>
  </si>
  <si>
    <t>Купольная IP камера 5 Mpix 30 к/с. механический ИК фильтр.
Широкий динамический диапазон (WDR). 3D вращение камеры в корпусе. Поддержка трёх потоков. Режим отображения 1080p 50/60 к/с
Поддержка ONVIF. Поддержка технологии PoE</t>
  </si>
  <si>
    <t>117-27°</t>
  </si>
  <si>
    <r>
      <rPr>
        <b/>
        <sz val="8"/>
        <color indexed="8"/>
        <rFont val="Arial"/>
        <family val="2"/>
        <charset val="204"/>
      </rPr>
      <t>5 Mpix</t>
    </r>
    <r>
      <rPr>
        <sz val="8"/>
        <color indexed="8"/>
        <rFont val="Arial"/>
        <family val="2"/>
        <charset val="204"/>
      </rPr>
      <t xml:space="preserve"> (2688x1944) 25/30 к/с,
 4 Mpix (2560x1440) 25/30 к/с, 1080p (1920x1080) 25/30/50/60 к/с, 720p (1280х720) 25/30 к/с</t>
    </r>
  </si>
  <si>
    <t>50 м</t>
  </si>
  <si>
    <r>
      <rPr>
        <sz val="8"/>
        <color indexed="8"/>
        <rFont val="Arial"/>
        <family val="2"/>
        <charset val="204"/>
      </rPr>
      <t xml:space="preserve">Цилиндрическая IP камера 5 Mpix 30 к/с. 
</t>
    </r>
    <r>
      <rPr>
        <sz val="8"/>
        <color indexed="8"/>
        <rFont val="Calibri"/>
        <family val="2"/>
        <charset val="204"/>
      </rPr>
      <t xml:space="preserve">Широкий </t>
    </r>
    <r>
      <rPr>
        <sz val="8"/>
        <color indexed="8"/>
        <rFont val="Arial"/>
        <family val="2"/>
        <charset val="204"/>
      </rPr>
      <t>динамический диапазон (WDR). Поддержка трёх потоков
Режим отображения 1080p 50/60 к/с. Поддержка ONVIF. Поддержка технологии PoE</t>
    </r>
  </si>
  <si>
    <t>DC 12В±10% 0.75А (ИК вкл.), 9Вт (3 класс PoE)
PoE IEEE 802.3af</t>
  </si>
  <si>
    <t>1/2.5” 8 Mpix матрица Progressive Scan CMOS</t>
  </si>
  <si>
    <t>Купольная IP камера 8 Mpix 30 к/с. 3D вращение камеры в корпусе. Поддержка трёх потоков. Режим отображения 1080p 50/60 к/с. Поддержка ONVIF. Поддержка технологии PoE</t>
  </si>
  <si>
    <r>
      <rPr>
        <b/>
        <sz val="8"/>
        <rFont val="Arial"/>
        <family val="2"/>
        <charset val="204"/>
      </rPr>
      <t>8 Mpix (</t>
    </r>
    <r>
      <rPr>
        <sz val="8"/>
        <rFont val="Arial"/>
        <family val="2"/>
        <charset val="204"/>
      </rPr>
      <t>3840x2160) 25/30 к/с
4 Mpix (2560x1440) 25/30 к/с
1080p (1920x1080) 50/60 к/с
720p (1280x720) 25/30 к/с</t>
    </r>
  </si>
  <si>
    <t>101°</t>
  </si>
  <si>
    <t>Цилиндрическая IP камера 8 Mpix 30 к/с. Поддержка трёх потоков. Режим отображения 1080p 50/60 к/с. Поддержка ONVIF. Поддержка технологии PoE</t>
  </si>
  <si>
    <r>
      <rPr>
        <b/>
        <sz val="10"/>
        <rFont val="Arial"/>
        <family val="2"/>
        <charset val="204"/>
      </rPr>
      <t>8 Mpix</t>
    </r>
    <r>
      <rPr>
        <sz val="8"/>
        <rFont val="Calibri"/>
        <family val="2"/>
        <charset val="204"/>
      </rPr>
      <t xml:space="preserve"> (3840x2160) 25/30 к/с
4 Mpix (2560x1440) 25/30 к/с
1080p (1920x1080) 50/60 к/с
720p (1280x720) 25/30 к/с</t>
    </r>
  </si>
  <si>
    <t>101º</t>
  </si>
  <si>
    <t>120°~28°</t>
  </si>
  <si>
    <t>120°-28°</t>
  </si>
  <si>
    <r>
      <rPr>
        <b/>
        <sz val="8"/>
        <rFont val="Arial"/>
        <family val="2"/>
        <charset val="204"/>
      </rPr>
      <t>8 Mpix</t>
    </r>
    <r>
      <rPr>
        <sz val="8"/>
        <rFont val="Arial"/>
        <family val="2"/>
        <charset val="204"/>
      </rPr>
      <t xml:space="preserve"> (3840x2160) 25/30 к/с
4 Mpix (2560x1440) 25/30 к/с
1080p (1920x1080) 50/60 к/с
720p (1280x720) 25/30 к/с</t>
    </r>
  </si>
  <si>
    <r>
      <rPr>
        <b/>
        <sz val="9"/>
        <rFont val="Arial"/>
        <family val="2"/>
        <charset val="204"/>
      </rPr>
      <t>5 Mpix</t>
    </r>
    <r>
      <rPr>
        <sz val="9"/>
        <rFont val="Arial"/>
        <family val="2"/>
        <charset val="204"/>
      </rPr>
      <t xml:space="preserve"> (2688x1944) 25/30 к/с</t>
    </r>
    <r>
      <rPr>
        <sz val="10"/>
        <rFont val="Arial"/>
        <family val="2"/>
        <charset val="204"/>
      </rPr>
      <t xml:space="preserve">,
</t>
    </r>
    <r>
      <rPr>
        <sz val="8"/>
        <rFont val="Arial"/>
        <family val="2"/>
        <charset val="204"/>
      </rPr>
      <t xml:space="preserve"> 4 Mpix (2560x1440) 25/30 к/с, 1080p (1920x1080) 25/30/50/60 к/с, 720p (1280х720) 25/30 к/с</t>
    </r>
  </si>
  <si>
    <r>
      <rPr>
        <b/>
        <sz val="8"/>
        <color indexed="8"/>
        <rFont val="Arial"/>
        <family val="2"/>
        <charset val="204"/>
      </rPr>
      <t>8.3 Mpix</t>
    </r>
    <r>
      <rPr>
        <sz val="8"/>
        <color indexed="8"/>
        <rFont val="Arial"/>
        <family val="2"/>
        <charset val="204"/>
      </rPr>
      <t xml:space="preserve"> (3840x2160) 25/30 к/с, 1080p (1920x1080) 25/3050/60 к/с, 720p (1280х720) 25/30 к/с</t>
    </r>
  </si>
  <si>
    <t>DC 12В±10% 0.83А (ИК вкл.), 10Вт (3 класс PoE)
PoE IEEE 802.3af</t>
  </si>
  <si>
    <t>PV-DC2AW</t>
  </si>
  <si>
    <t>PV-DC3AW</t>
  </si>
  <si>
    <t>PV-DC5AW</t>
  </si>
  <si>
    <t>PV-DC1AW</t>
  </si>
  <si>
    <t>1 х провода с лужёнными жилами</t>
  </si>
  <si>
    <t>- Широкий диапазон входного напряжения от 100 до 240В
- Защита от перегрузок по напряжению и по току
- Защита от короткого замыкания
- Компактный герметичный корпус с классом защиты IP68
- Профессиональный блок питания способен работать в режиме 24/7 без ухудшения параметров</t>
  </si>
  <si>
    <t>Купольная IP камера 5 Mpix 30 к/с. Широкий динамический диапазон (WDR). 3D вращение камеры в корпусе. Поддержка трёх потоков. Режим отображения 1080p 50/60 к/с. Поддержка ONVIF. Поддержка технологии PoE</t>
  </si>
  <si>
    <t>Лицензия ML Подходит для создания небольшой системы до 20 IP-камер.</t>
  </si>
  <si>
    <t xml:space="preserve">Лицензия LS Версия-конструктор от 1  до 400 IP-камер. </t>
  </si>
  <si>
    <t>Лицензия ST  от 1 до неограниченного количества IP-камер</t>
  </si>
  <si>
    <t xml:space="preserve">NOVICAM AR1108 </t>
  </si>
  <si>
    <t>NOVICAM AR1108F</t>
  </si>
  <si>
    <t>SATA x 1 до 8 Тб</t>
  </si>
  <si>
    <t>SATA x 1 до 10 Тб</t>
  </si>
  <si>
    <t>NOVICAM PRO TR1104F</t>
  </si>
  <si>
    <t>NOVICAM PRO TR2216F</t>
  </si>
  <si>
    <t>1 x BNC   
1 x VGA 
1 x HDM</t>
  </si>
  <si>
    <t>NOVICAM AR1108HF</t>
  </si>
  <si>
    <t>5в1 (AHD, TVI, CVI, аналог, IP), 8x1080n(12 к/с), 8x720p(14 к/с)</t>
  </si>
  <si>
    <t>5в1 (AHD, TVI, CVI, IP, аналог),  USB Flash, USB мышь.</t>
  </si>
  <si>
    <t>Запись IP видеокамер в разрешении до 5Мп Real Time. USB Flash. Блок питания и USB мышь в комплекте.</t>
  </si>
  <si>
    <r>
      <t>3 Мп
1080p</t>
    </r>
    <r>
      <rPr>
        <sz val="9"/>
        <rFont val="Arial"/>
        <family val="2"/>
        <charset val="204"/>
      </rPr>
      <t xml:space="preserve"> (1920х1080)</t>
    </r>
    <r>
      <rPr>
        <b/>
        <sz val="9"/>
        <rFont val="Arial"/>
        <family val="2"/>
        <charset val="204"/>
      </rPr>
      <t xml:space="preserve">
 720p (</t>
    </r>
    <r>
      <rPr>
        <sz val="9"/>
        <rFont val="Arial"/>
        <family val="2"/>
        <charset val="204"/>
      </rPr>
      <t>1280x720)</t>
    </r>
    <r>
      <rPr>
        <b/>
        <sz val="9"/>
        <rFont val="Arial"/>
        <family val="2"/>
        <charset val="204"/>
      </rPr>
      <t xml:space="preserve">
960H </t>
    </r>
    <r>
      <rPr>
        <sz val="9"/>
        <rFont val="Arial"/>
        <family val="2"/>
        <charset val="204"/>
      </rPr>
      <t>(960x576)"</t>
    </r>
  </si>
  <si>
    <t>15
60
100
100</t>
  </si>
  <si>
    <t>96
96
480
480
480</t>
  </si>
  <si>
    <t>NOVIcam ZK101</t>
  </si>
  <si>
    <t>Пульт управления для управления купольными поворотными камерами через интерфейс RS-485.
Клавиатура ZK101 совместима с купольными поворотными камерами NOVIcam, а так же с другими PTZ устройствами с поддержкой протоколов PELCO-D и PELCO-P.</t>
  </si>
  <si>
    <t>1 x RS-485</t>
  </si>
  <si>
    <t>8xRCA</t>
  </si>
  <si>
    <t>NOVICAM PRO TR1208F</t>
  </si>
  <si>
    <t xml:space="preserve">Выход HDMI 4К + VGA 1080р, USB Flash, RS485. USB мышь и ИК пульт в комплекте, поддержка NAS, поддержка CVI </t>
  </si>
  <si>
    <t>PV-BNC (RG6U)</t>
  </si>
  <si>
    <t>1080n (960х1080)
 720p (1280x720)</t>
  </si>
  <si>
    <t>SATA x 1
до 8 Тб</t>
  </si>
  <si>
    <t>'1xRCA</t>
  </si>
  <si>
    <t>3G, USB Flash. поддержка NAS</t>
  </si>
  <si>
    <t xml:space="preserve">3G, USB Flash. поддержка NAS, поддержка CVI </t>
  </si>
  <si>
    <t xml:space="preserve"> 5в1 (AHD, TVI, CVI, аналог, IP). Живое видео с разрешением 3Мп TVI и 4Мп IP. Дальность передачи TVI сигнала до 500 метров
Управление UTC меню TVI камер через кабель видеосигнала. Просмотр с мобильных устройств iPad, iPhone, Android</t>
  </si>
  <si>
    <t>8xBNC</t>
  </si>
  <si>
    <t>1 x BNC 
1xVGA
1xHDMI</t>
  </si>
  <si>
    <t>1хBNC 1xVGA
1xHDMI (4К)</t>
  </si>
  <si>
    <r>
      <rPr>
        <b/>
        <sz val="10"/>
        <rFont val="Arial"/>
        <family val="2"/>
        <charset val="204"/>
      </rPr>
      <t>16</t>
    </r>
    <r>
      <rPr>
        <sz val="10"/>
        <rFont val="Arial"/>
        <family val="2"/>
        <charset val="204"/>
      </rPr>
      <t>xBNC</t>
    </r>
  </si>
  <si>
    <r>
      <rPr>
        <b/>
        <sz val="10"/>
        <color indexed="8"/>
        <rFont val="Arial"/>
        <family val="2"/>
        <charset val="204"/>
      </rPr>
      <t>16</t>
    </r>
    <r>
      <rPr>
        <sz val="10"/>
        <color indexed="8"/>
        <rFont val="Arial"/>
        <family val="2"/>
        <charset val="204"/>
      </rPr>
      <t>xBNC</t>
    </r>
  </si>
  <si>
    <t>SATA x4 до 8 Тб/каждый, e-SATAх1</t>
  </si>
  <si>
    <t>Живое видео с разрешением 3Мп.
Подключение TVI, AHD, CVI, IP и аналоговых камер. Квотирование дискового пространства
Дальность передачи TVI сигнала до 500 метров
 RS485. ИК пульт в комплекте, UTC меню, поддержка NAS, поддержка CVI</t>
  </si>
  <si>
    <r>
      <t xml:space="preserve">SATA x 2
</t>
    </r>
    <r>
      <rPr>
        <sz val="9"/>
        <rFont val="Arial"/>
        <family val="2"/>
        <charset val="204"/>
      </rPr>
      <t>до 8 Тб</t>
    </r>
  </si>
  <si>
    <t>NOVICAM PRO TR1116LF</t>
  </si>
  <si>
    <t>Живое видео с разрешением 3Мп TVI и 4Мп IP
Квотирование дискового пространства
Бесплатный облачный сервис Р2Р. Дальность передачи TVI сигнала до 500 метров
Управление UTC меню TVI камер через кабель видеосигнала. Просмотр с мобильных устройств iPad, iPhone, Android</t>
  </si>
  <si>
    <r>
      <rPr>
        <b/>
        <sz val="12"/>
        <color indexed="8"/>
        <rFont val="Calibri"/>
        <family val="2"/>
        <charset val="204"/>
      </rPr>
      <t>16</t>
    </r>
    <r>
      <rPr>
        <sz val="11"/>
        <color theme="1"/>
        <rFont val="Calibri"/>
        <family val="2"/>
        <charset val="204"/>
        <scheme val="minor"/>
      </rPr>
      <t>хBNC</t>
    </r>
  </si>
  <si>
    <r>
      <t xml:space="preserve">NOVICAM  IP N22LW 
</t>
    </r>
    <r>
      <rPr>
        <b/>
        <sz val="11"/>
        <color indexed="10"/>
        <rFont val="Arial"/>
        <family val="2"/>
        <charset val="204"/>
      </rPr>
      <t>+ аудиовход</t>
    </r>
  </si>
  <si>
    <t>1/2.7" 2.1 Mpix SmartSens CMOS SC2135</t>
  </si>
  <si>
    <t>Пластиковый корпус. Защита от переполюсовки
Вращение купола на 360 градусов уже после монтажа</t>
  </si>
  <si>
    <t xml:space="preserve">1.0 Mpix CMOS 1/4" </t>
  </si>
  <si>
    <t>61º</t>
  </si>
  <si>
    <t>84º</t>
  </si>
  <si>
    <t>3.6~11</t>
  </si>
  <si>
    <t>112º~40º</t>
  </si>
  <si>
    <t>111º</t>
  </si>
  <si>
    <t>Компактный корпус, встроенный микрофон, динамик, 1 тревожный вх/вых, Wi-Fi, Micro SD до128-х Гб, питание PoE IEEE 802.3af</t>
  </si>
  <si>
    <t>PoE, WiFi, встроенный микрофон, встроенный динамик.  WDR. Слот Micro SD (до 128 ГБ)</t>
  </si>
  <si>
    <t xml:space="preserve">Уличная, UTC меню, BLC,  шумоподавление DNR, металлический корпус. </t>
  </si>
  <si>
    <t>Цилиндрическая IP камера 8 Mpix 30 к/с. Механический ИК фильтр. Поддержка трёх потоков. Режим отображения 1080p 50/60 к/с. Поддержка ONVIF. Поддержка технологии PoE</t>
  </si>
  <si>
    <t>Скоростная поворотная, трансфока- торный объектив, встроенная грозозащита и защита от скачков напряжения, маскировка ообласти, BLC, WDR, MicroSD до 128Гб. Поддержка ONVIF. Высокая частота кадров в режимах 960p и 720p до 60 кадров в секунду</t>
  </si>
  <si>
    <t>Скоростная поворотная камера, Вариофокальный объектив, пластиковый корпус, встроенная система грозозащиты и перепада напряжения, система охлаждения,UTC, WDR. BLC. IP66. Управление камерой с TVI видеорегистратора через кабель видеосигнала</t>
  </si>
  <si>
    <r>
      <t xml:space="preserve">- Место для 1 (2 для PV-DC10A+) </t>
    </r>
    <r>
      <rPr>
        <b/>
        <sz val="8"/>
        <rFont val="Arial"/>
        <family val="2"/>
        <charset val="204"/>
      </rPr>
      <t>аккумуляторов</t>
    </r>
    <r>
      <rPr>
        <sz val="8"/>
        <rFont val="Arial"/>
        <family val="2"/>
        <charset val="204"/>
      </rPr>
      <t xml:space="preserve">
- </t>
    </r>
    <r>
      <rPr>
        <b/>
        <sz val="8"/>
        <rFont val="Arial"/>
        <family val="2"/>
        <charset val="204"/>
      </rPr>
      <t>Независимые выходы</t>
    </r>
    <r>
      <rPr>
        <sz val="8"/>
        <rFont val="Arial"/>
        <family val="2"/>
        <charset val="204"/>
      </rPr>
      <t xml:space="preserve"> с индивидуальными самовосстанавливающимися предохранителями и </t>
    </r>
    <r>
      <rPr>
        <b/>
        <sz val="8"/>
        <rFont val="Arial"/>
        <family val="2"/>
        <charset val="204"/>
      </rPr>
      <t>индикаторами</t>
    </r>
    <r>
      <rPr>
        <sz val="8"/>
        <rFont val="Arial"/>
        <family val="2"/>
        <charset val="204"/>
      </rPr>
      <t xml:space="preserve"> работы. 
- световая индикация работы каждого канала
- Лёгкость монтажа / демонтажа. 
- Удобные входы для подключения камер. 
- Металлический корпус с замком.
- Кабель N98:O98для подключения к сети в комплекте.
- Регулировка выходного напряжения
- </t>
    </r>
    <r>
      <rPr>
        <b/>
        <sz val="8"/>
        <rFont val="Arial"/>
        <family val="2"/>
        <charset val="204"/>
      </rPr>
      <t>Защита от перегрузок по напряжению, по току, от короткого замыкания</t>
    </r>
    <r>
      <rPr>
        <sz val="8"/>
        <rFont val="Arial"/>
        <family val="2"/>
        <charset val="204"/>
      </rPr>
      <t xml:space="preserve">. 
Выход на 2 АКБ (для PV-DC5AL+)
</t>
    </r>
    <r>
      <rPr>
        <u/>
        <sz val="8"/>
        <rFont val="Arial"/>
        <family val="2"/>
        <charset val="204"/>
      </rPr>
      <t/>
    </r>
  </si>
  <si>
    <t>- Уличный - IP67, герметичные разъёмы. 
- Возможность подключения внешнего 12В аккумулятора любой ёмкости.
- Предусмотрен герметичный отсек для коммутаций и размещения приёмо-передатчика по витой паре.
- Защита от перегрузок по напряжению и току и КЗ
- Световая индикация работы устройства</t>
  </si>
  <si>
    <r>
      <t xml:space="preserve">1 внешний
</t>
    </r>
    <r>
      <rPr>
        <b/>
        <sz val="8"/>
        <rFont val="Arial"/>
        <family val="2"/>
        <charset val="204"/>
      </rPr>
      <t>Em-Marin/Mifare</t>
    </r>
    <r>
      <rPr>
        <sz val="8"/>
        <rFont val="Arial"/>
        <family val="2"/>
        <charset val="204"/>
      </rPr>
      <t xml:space="preserve">
(Wiegand-26…37, Wiegand-4/8/10)</t>
    </r>
  </si>
  <si>
    <t xml:space="preserve">Механический ИК-фильтр,  питание PoE IEEE 802.3af. IP66. Слот для micro-SD (до 128 Гб). </t>
  </si>
  <si>
    <t>0.005 люкс (цвет)</t>
  </si>
  <si>
    <t>57.6°~2.5°</t>
  </si>
  <si>
    <t>4.8~120мм оптический зум 25х</t>
  </si>
  <si>
    <t>DC 12В±10%  1.5А (ИК вкл.), 18Вт (4 класс PoE)
PoE IEEE 802.3af</t>
  </si>
  <si>
    <t>ЖК дисплей. Трехмерный джойстик. Встроенное многострочное меню. Возможность задавать и запоминать различные установки, режимы сканирования и траектории. Управление приближением, диафрагмой и фокусировкой камеры
Отображение на дисплее текущих настроек. Разъем RS-485; Возможность одновременного управления 31 камерой
Совместимость с протоколами управления Pelco-P, Pelco-D. Возможность одновременного управления 128 камерами</t>
  </si>
  <si>
    <t>NOVICAM PRO  TSC29W</t>
  </si>
  <si>
    <t>0.001</t>
  </si>
  <si>
    <t>TVI Starlihht видеокамера, моторизитрованный зум с автофокусом</t>
  </si>
  <si>
    <r>
      <t xml:space="preserve">Модем </t>
    </r>
    <r>
      <rPr>
        <b/>
        <sz val="11"/>
        <rFont val="Arial"/>
        <family val="2"/>
        <charset val="204"/>
      </rPr>
      <t>3G E173</t>
    </r>
  </si>
  <si>
    <r>
      <t xml:space="preserve">SATAx1
</t>
    </r>
    <r>
      <rPr>
        <sz val="8"/>
        <color indexed="10"/>
        <rFont val="Arial"/>
        <family val="2"/>
        <charset val="204"/>
      </rPr>
      <t>до 10 Тб</t>
    </r>
  </si>
  <si>
    <t>Выходной интерфейс Wiegand-26 для работы в качестве считывателя; Программирование ПДУ и мастер-картами; Подключение кнопки выхода; Световая и звуковая индикация;
Тревожные вход/выход; Фотодатчик вскрытия корпуса. Класс защиты IP66.</t>
  </si>
  <si>
    <r>
      <t xml:space="preserve">
1080p</t>
    </r>
    <r>
      <rPr>
        <sz val="9"/>
        <rFont val="Arial"/>
        <family val="2"/>
        <charset val="204"/>
      </rPr>
      <t xml:space="preserve"> (1920х1080)</t>
    </r>
    <r>
      <rPr>
        <b/>
        <sz val="9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 xml:space="preserve">720p </t>
    </r>
    <r>
      <rPr>
        <sz val="8"/>
        <rFont val="Arial"/>
        <family val="2"/>
        <charset val="204"/>
      </rPr>
      <t>(1280x720)</t>
    </r>
  </si>
  <si>
    <t>Эапись всех каналов в режиме реального времени с разрешением 1080р. USB Flash, RS485. USB мышь и ИК пульт в комплекте.
Тревожные вх/вых. 16/4,  поддержка NAS. Крепления в комплекте.</t>
  </si>
  <si>
    <r>
      <t xml:space="preserve">Поддержка 16 TVI 5 Mpix видеокамер, 18 IP 8 Mpix видеокамер,  USB Flash, RS485. USB мышь и ИК пульт в комплекте. </t>
    </r>
    <r>
      <rPr>
        <sz val="8"/>
        <color indexed="10"/>
        <rFont val="Arial"/>
        <family val="2"/>
        <charset val="204"/>
      </rPr>
      <t>Формат записи H.265+ / H.265.</t>
    </r>
    <r>
      <rPr>
        <sz val="8"/>
        <rFont val="Arial"/>
        <family val="2"/>
        <charset val="204"/>
      </rPr>
      <t xml:space="preserve"> Тревожные вх/вых. 16/4,  поддержка NAS. Крепления в комплекте</t>
    </r>
  </si>
  <si>
    <r>
      <t>Выход HDMI 4К + VGA 1080р, USB Flash, RS485. USB мышь и ИК пульт в комплекте, поддержка NAS. Поддержка 4 Мп.</t>
    </r>
    <r>
      <rPr>
        <sz val="8"/>
        <color indexed="10"/>
        <rFont val="Arial"/>
        <family val="2"/>
        <charset val="204"/>
      </rPr>
      <t xml:space="preserve"> Аналитика с аналоговыми камерами.</t>
    </r>
  </si>
  <si>
    <r>
      <t>Выход HDMI 4К + VGA 1080р, USB Flash, RS485. USB мышь и ИК пульт в комплекте, поддержка NAS. Поддержка 6 Мп.</t>
    </r>
    <r>
      <rPr>
        <sz val="8"/>
        <color indexed="10"/>
        <rFont val="Arial"/>
        <family val="2"/>
        <charset val="204"/>
      </rPr>
      <t xml:space="preserve"> Формат записи H.265+ / H.265 / H.264+ / H.264. Видеовыход HDMI c разрешением до 4К.</t>
    </r>
  </si>
  <si>
    <r>
      <t xml:space="preserve">SATA x 1
</t>
    </r>
    <r>
      <rPr>
        <sz val="8"/>
        <rFont val="Arial"/>
        <family val="2"/>
        <charset val="204"/>
      </rPr>
      <t>до</t>
    </r>
    <r>
      <rPr>
        <sz val="8"/>
        <color indexed="10"/>
        <rFont val="Arial"/>
        <family val="2"/>
        <charset val="204"/>
      </rPr>
      <t>10</t>
    </r>
    <r>
      <rPr>
        <sz val="8"/>
        <rFont val="Arial"/>
        <family val="2"/>
        <charset val="204"/>
      </rPr>
      <t xml:space="preserve"> Тб</t>
    </r>
  </si>
  <si>
    <r>
      <t>2 x USB</t>
    </r>
    <r>
      <rPr>
        <sz val="8"/>
        <color indexed="10"/>
        <rFont val="Arial"/>
        <family val="2"/>
        <charset val="204"/>
      </rPr>
      <t>3.0</t>
    </r>
    <r>
      <rPr>
        <sz val="8"/>
        <rFont val="Arial"/>
        <family val="2"/>
        <charset val="204"/>
      </rPr>
      <t xml:space="preserve"> (3G модем / Flash), запись </t>
    </r>
    <r>
      <rPr>
        <b/>
        <sz val="8"/>
        <rFont val="Arial"/>
        <family val="2"/>
        <charset val="204"/>
      </rPr>
      <t>Full HD - 100к/с и 200к/с</t>
    </r>
    <r>
      <rPr>
        <sz val="8"/>
        <rFont val="Arial"/>
        <family val="2"/>
        <charset val="204"/>
      </rPr>
      <t xml:space="preserve">, воспроизведение Full HD - 50к/с,   USB мышь и ИК-пульт, 12v DC 2А
внешний адаптер в комплекте. </t>
    </r>
    <r>
      <rPr>
        <sz val="8"/>
        <color indexed="10"/>
        <rFont val="Arial"/>
        <family val="2"/>
        <charset val="204"/>
      </rPr>
      <t>4К видеовыход. Поддержка ONVIF</t>
    </r>
  </si>
  <si>
    <t>NOVICAM  NR4832</t>
  </si>
  <si>
    <t>4 x SATA 3,5" до 10Тб каждый</t>
  </si>
  <si>
    <t>Т4 x SATA 3,5" до 8Тб каждый</t>
  </si>
  <si>
    <t>SATA x 2
до 8 Тб каждый</t>
  </si>
  <si>
    <t>1 x RCA</t>
  </si>
  <si>
    <t>1 x BNC 
1 x VGA 
1 x HDM</t>
  </si>
  <si>
    <r>
      <t xml:space="preserve">USB Flash, RS485. ИК пульт в комплекте, UTC меню, поддержка NAS, поддержка CVI. </t>
    </r>
    <r>
      <rPr>
        <sz val="8"/>
        <color indexed="10"/>
        <rFont val="Arial"/>
        <family val="2"/>
        <charset val="204"/>
      </rPr>
      <t>Аналитика с аналоговыми камерами. Формат записи H.265+, H.265, H.264+, H.264</t>
    </r>
  </si>
  <si>
    <t>Живое видео TVI в разрешении до 5Мп, IP до 6Мп. Дальность передачи TVI сигнала до 500 метров. Управление UTC меню TVI камер через кабель видеосигнала. Просмотр с мобильных устройств iPad, iPhone, Android.
Формат записи H.265+ / H.265 / H.264+ / H.264
Видеовыход HDMI c разрешением до 4К
Ускоренное воспроизведение записи х256.</t>
  </si>
  <si>
    <t>Запись всех каналов с разрешением 4К (8 Mpix). Формат записи H.265+ / H.265 / H.264+ / H.264 / MPEG4. Поддержка VCA - интеллектуальной аналитики IP видеокамер. Видеовыход HDMI c разрешением до 4К
USB 3.0. Поддержка ONVIF. Крепления в комплекте</t>
  </si>
  <si>
    <r>
      <t xml:space="preserve">FullHD </t>
    </r>
    <r>
      <rPr>
        <sz val="8"/>
        <rFont val="Arial"/>
        <family val="2"/>
        <charset val="204"/>
      </rPr>
      <t>1920x1080</t>
    </r>
    <r>
      <rPr>
        <b/>
        <sz val="10"/>
        <rFont val="Arial"/>
        <family val="2"/>
        <charset val="204"/>
      </rPr>
      <t xml:space="preserve"> 
HD   </t>
    </r>
    <r>
      <rPr>
        <sz val="8"/>
        <rFont val="Arial"/>
        <family val="2"/>
        <charset val="204"/>
      </rPr>
      <t>1280x720</t>
    </r>
    <r>
      <rPr>
        <b/>
        <sz val="10"/>
        <rFont val="Arial"/>
        <family val="2"/>
        <charset val="204"/>
      </rPr>
      <t xml:space="preserve">
960H </t>
    </r>
    <r>
      <rPr>
        <sz val="10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960x576</t>
    </r>
    <r>
      <rPr>
        <b/>
        <sz val="10"/>
        <rFont val="Arial"/>
        <family val="2"/>
        <charset val="204"/>
      </rPr>
      <t xml:space="preserve">
5 Мп </t>
    </r>
    <r>
      <rPr>
        <sz val="10"/>
        <rFont val="Arial"/>
        <family val="2"/>
        <charset val="204"/>
      </rPr>
      <t>(IP)</t>
    </r>
  </si>
  <si>
    <r>
      <t xml:space="preserve"> 1080n </t>
    </r>
    <r>
      <rPr>
        <sz val="8"/>
        <rFont val="Arial"/>
        <family val="2"/>
        <charset val="204"/>
      </rPr>
      <t>(960х1080)</t>
    </r>
    <r>
      <rPr>
        <b/>
        <sz val="10"/>
        <rFont val="Arial"/>
        <family val="2"/>
        <charset val="204"/>
      </rPr>
      <t xml:space="preserve">
5</t>
    </r>
    <r>
      <rPr>
        <sz val="10"/>
        <rFont val="Arial"/>
        <family val="2"/>
        <charset val="204"/>
      </rPr>
      <t>Мп</t>
    </r>
    <r>
      <rPr>
        <b/>
        <sz val="10"/>
        <rFont val="Arial"/>
        <family val="2"/>
        <charset val="204"/>
      </rPr>
      <t xml:space="preserve"> (IP)</t>
    </r>
  </si>
  <si>
    <r>
      <rPr>
        <b/>
        <sz val="11"/>
        <rFont val="Arial"/>
        <family val="2"/>
        <charset val="204"/>
      </rPr>
      <t xml:space="preserve"> 8</t>
    </r>
    <r>
      <rPr>
        <sz val="9"/>
        <rFont val="Arial"/>
        <family val="2"/>
        <charset val="204"/>
      </rPr>
      <t xml:space="preserve">Мп
5Мп 
3Мп 
1080р (1920х1080) 
960p (1280х960) х </t>
    </r>
  </si>
  <si>
    <t>2xRJ45</t>
  </si>
  <si>
    <t>NOVICAM PRO  FC11
NOVICAM PRO  FC11 Black</t>
  </si>
  <si>
    <r>
      <t xml:space="preserve">Фиксированыный объектив, пластиковый корпус. </t>
    </r>
    <r>
      <rPr>
        <sz val="8"/>
        <color indexed="10"/>
        <rFont val="Arial"/>
        <family val="2"/>
        <charset val="204"/>
      </rPr>
      <t xml:space="preserve">Чёрный и белый варианты исполнения корпуса </t>
    </r>
  </si>
  <si>
    <t xml:space="preserve"> H.265+ и H.264+, WDR 120дБ,  аудио вх/вых. Расширены возможности аналитики,  поддержка PoE+ 4 класса 802.3at.  Поддержка microSD до 256Гб</t>
  </si>
  <si>
    <t>Механические кнопки управления;
Интерком и переадресация между мониторами;
Оригинальный дизайн;
Настройка изображения и уровня громкости;
Совместимость с многоквартирными домофонами через модуль сопряжения.</t>
  </si>
  <si>
    <t>Корпус в двух цветовых решениях;
Стильный графический интерфейс; 
Сенсорные кнопки управления c белой подсветкой; 
Подключение 2 датчиков; 
Видеовыход для подключения к видеорегистратору/монитору; 
Интерком и переадресация между мониторами; 
Запись фото или видео вручную/по тревоге/по движению; 
Голосовая почта; 
Функция "Не беспокоить"; 
Отображение часов и даты в режиме ожидания; 
Совместимость с многоквартирными домофонами через модуль сопряжения.</t>
  </si>
  <si>
    <r>
      <t xml:space="preserve">Цветной ЖК 
</t>
    </r>
    <r>
      <rPr>
        <b/>
        <sz val="10"/>
        <color indexed="8"/>
        <rFont val="Arial"/>
        <family val="2"/>
        <charset val="204"/>
      </rPr>
      <t xml:space="preserve">4.3" </t>
    </r>
    <r>
      <rPr>
        <sz val="10"/>
        <color indexed="8"/>
        <rFont val="Arial"/>
        <family val="2"/>
        <charset val="204"/>
      </rPr>
      <t xml:space="preserve">
(320х240)</t>
    </r>
  </si>
  <si>
    <t>Своя 64Мб + поддержка MicroSD до 32Гб (класс 10 и выше)</t>
  </si>
  <si>
    <t>До 3
(PM76)</t>
  </si>
  <si>
    <t>4 + 1(вместо 2 вызывной панели)</t>
  </si>
  <si>
    <t>DC 15В, 18Вт
(БП в комплекте)</t>
  </si>
  <si>
    <t>До 2 
(ADM4)</t>
  </si>
  <si>
    <t>Сенсорные кнопки управления;
Стильный дизайн;
Настройка изображения и уровня громкости;
Совместимость с многоквартирными координатными домофонами через модуль сопряжения.</t>
  </si>
  <si>
    <r>
      <t xml:space="preserve">Цветной ЖК 
</t>
    </r>
    <r>
      <rPr>
        <b/>
        <sz val="10"/>
        <color indexed="8"/>
        <rFont val="Arial"/>
        <family val="2"/>
        <charset val="204"/>
      </rPr>
      <t xml:space="preserve">4.3" </t>
    </r>
    <r>
      <rPr>
        <sz val="10"/>
        <color indexed="8"/>
        <rFont val="Arial"/>
        <family val="2"/>
        <charset val="204"/>
      </rPr>
      <t xml:space="preserve">
(480х272)</t>
    </r>
  </si>
  <si>
    <r>
      <t xml:space="preserve">Цветной </t>
    </r>
    <r>
      <rPr>
        <b/>
        <sz val="10"/>
        <color indexed="8"/>
        <rFont val="Arial"/>
        <family val="2"/>
        <charset val="204"/>
      </rPr>
      <t xml:space="preserve">сенсорный </t>
    </r>
    <r>
      <rPr>
        <sz val="10"/>
        <color indexed="8"/>
        <rFont val="Arial"/>
        <family val="2"/>
        <charset val="204"/>
      </rPr>
      <t xml:space="preserve">ЖК 
</t>
    </r>
    <r>
      <rPr>
        <b/>
        <sz val="10"/>
        <color indexed="8"/>
        <rFont val="Arial"/>
        <family val="2"/>
        <charset val="204"/>
      </rPr>
      <t xml:space="preserve">7" </t>
    </r>
    <r>
      <rPr>
        <sz val="10"/>
        <color indexed="8"/>
        <rFont val="Arial"/>
        <family val="2"/>
        <charset val="204"/>
      </rPr>
      <t xml:space="preserve">
(800х480)</t>
    </r>
  </si>
  <si>
    <t>Стильный графический интерфейс; 
Сенсорное управление (кнопки + экран); 
Видеовыход для подключения к видеорегистратору/монитору; 
Адресный интерком и переадресация между мониторами; 
Запись фото или видео вручную/по движению; 
Голосовая почта; 
Функция "Не беспокоить"; 
Поддержка аудиотрубки;
Совместимость с многоквартирными домофонами через модуль сопряжения.</t>
  </si>
  <si>
    <t>Универсальное AC 220В/DC 14.5В, 14.5Вт</t>
  </si>
  <si>
    <t>Механические кнопки управления;
Интерком и переадресация между мониторами;
Оригинальный дизайн;
Управление любым электрозамком;
Настройка изображения и уровня громкости;
Совместимость с многоквартирными домофонами через модули сопряжения.</t>
  </si>
  <si>
    <r>
      <t xml:space="preserve">NOVICAM </t>
    </r>
    <r>
      <rPr>
        <b/>
        <sz val="11"/>
        <rFont val="Arial"/>
        <family val="2"/>
        <charset val="204"/>
      </rPr>
      <t>PM76</t>
    </r>
  </si>
  <si>
    <r>
      <t xml:space="preserve">NOVICAM </t>
    </r>
    <r>
      <rPr>
        <b/>
        <sz val="11"/>
        <rFont val="Arial"/>
        <family val="2"/>
        <charset val="204"/>
      </rPr>
      <t>ADM4</t>
    </r>
  </si>
  <si>
    <r>
      <t xml:space="preserve">1/4 CMOS
</t>
    </r>
    <r>
      <rPr>
        <b/>
        <sz val="10"/>
        <color indexed="8"/>
        <rFont val="Arial"/>
        <family val="2"/>
        <charset val="204"/>
      </rPr>
      <t>540ТВЛ</t>
    </r>
    <r>
      <rPr>
        <sz val="10"/>
        <color indexed="8"/>
        <rFont val="Arial"/>
        <family val="2"/>
        <charset val="204"/>
      </rPr>
      <t xml:space="preserve">
0.1/0 люкс</t>
    </r>
  </si>
  <si>
    <r>
      <t xml:space="preserve">1/3 CMOS
</t>
    </r>
    <r>
      <rPr>
        <b/>
        <sz val="10"/>
        <color indexed="8"/>
        <rFont val="Arial"/>
        <family val="2"/>
        <charset val="204"/>
      </rPr>
      <t>700ТВЛ</t>
    </r>
    <r>
      <rPr>
        <sz val="10"/>
        <color indexed="8"/>
        <rFont val="Arial"/>
        <family val="2"/>
        <charset val="204"/>
      </rPr>
      <t xml:space="preserve">
0.1/0 люкс</t>
    </r>
  </si>
  <si>
    <r>
      <t xml:space="preserve">1/3 CMOS
</t>
    </r>
    <r>
      <rPr>
        <b/>
        <sz val="10"/>
        <color indexed="8"/>
        <rFont val="Arial"/>
        <family val="2"/>
        <charset val="204"/>
      </rPr>
      <t>800ТВЛ</t>
    </r>
    <r>
      <rPr>
        <sz val="10"/>
        <color indexed="8"/>
        <rFont val="Arial"/>
        <family val="2"/>
        <charset val="204"/>
      </rPr>
      <t xml:space="preserve">
0.1/0 люкс</t>
    </r>
  </si>
  <si>
    <r>
      <t xml:space="preserve">NOVICAM
</t>
    </r>
    <r>
      <rPr>
        <b/>
        <sz val="11"/>
        <rFont val="Arial"/>
        <family val="2"/>
        <charset val="204"/>
      </rPr>
      <t>FANTASY ERK SILVER
FANTASY ERK BLACK</t>
    </r>
  </si>
  <si>
    <t>Кнопка с подсветкой;
Встроенный считыватель/контроллер Em-Marin СКУД;
Автоматическая белая подсветка до 3м;
2 цветовых решения: WHITE, BLACK.</t>
  </si>
  <si>
    <r>
      <t xml:space="preserve">1/4 CMOS
</t>
    </r>
    <r>
      <rPr>
        <b/>
        <sz val="10"/>
        <color indexed="8"/>
        <rFont val="Arial"/>
        <family val="2"/>
        <charset val="204"/>
      </rPr>
      <t>800ТВЛ</t>
    </r>
    <r>
      <rPr>
        <sz val="10"/>
        <color indexed="8"/>
        <rFont val="Arial"/>
        <family val="2"/>
        <charset val="204"/>
      </rPr>
      <t xml:space="preserve">
0.1/0 люкс</t>
    </r>
  </si>
  <si>
    <t>Поддержка работы с 2-мя мониторами;
Световые индикаторы активного абонента;
Автоматическая белая подсветка до 3м;
2 цветовых решения: SILVER, BLACK.</t>
  </si>
  <si>
    <t>Поддержка работы с 4-мя мониторами;
Световые индикаторы активного абонента;
Автоматическая белая подсветка до 3м;
2 цветовых решения: SILVER, BLACK.</t>
  </si>
  <si>
    <r>
      <t xml:space="preserve">NOVICAM </t>
    </r>
    <r>
      <rPr>
        <b/>
        <sz val="11"/>
        <rFont val="Arial"/>
        <family val="2"/>
        <charset val="204"/>
      </rPr>
      <t>AD71</t>
    </r>
  </si>
  <si>
    <r>
      <t xml:space="preserve">NOVICAM </t>
    </r>
    <r>
      <rPr>
        <b/>
        <sz val="11"/>
        <rFont val="Arial"/>
        <family val="2"/>
        <charset val="204"/>
      </rPr>
      <t>AD94</t>
    </r>
  </si>
  <si>
    <r>
      <t xml:space="preserve">1/4 CMOS
</t>
    </r>
    <r>
      <rPr>
        <b/>
        <sz val="10"/>
        <color indexed="8"/>
        <rFont val="Arial"/>
        <family val="2"/>
        <charset val="204"/>
      </rPr>
      <t>700ТВЛ</t>
    </r>
    <r>
      <rPr>
        <sz val="10"/>
        <color indexed="8"/>
        <rFont val="Arial"/>
        <family val="2"/>
        <charset val="204"/>
      </rPr>
      <t xml:space="preserve">
0.1/0 люкс</t>
    </r>
  </si>
  <si>
    <t>92°</t>
  </si>
  <si>
    <t>Эл.-мех.
реле Н.Р.
5А, DC12В</t>
  </si>
  <si>
    <t>IP65
-30…+60°С</t>
  </si>
  <si>
    <t>20</t>
  </si>
  <si>
    <t>Кнопка с подсветкой;
Настройка громкости динамика;
Автоматическая ИК подсветка до 3м.</t>
  </si>
  <si>
    <r>
      <t xml:space="preserve">1/4 CMOS
</t>
    </r>
    <r>
      <rPr>
        <b/>
        <sz val="10"/>
        <color indexed="8"/>
        <rFont val="Arial"/>
        <family val="2"/>
        <charset val="204"/>
      </rPr>
      <t>900ТВЛ</t>
    </r>
    <r>
      <rPr>
        <sz val="10"/>
        <color indexed="8"/>
        <rFont val="Arial"/>
        <family val="2"/>
        <charset val="204"/>
      </rPr>
      <t xml:space="preserve">
0.1/0 люкс</t>
    </r>
  </si>
  <si>
    <t>Козырёк</t>
  </si>
  <si>
    <t>IP66
-30…+60°С</t>
  </si>
  <si>
    <r>
      <t xml:space="preserve">Гибкие переходы  </t>
    </r>
    <r>
      <rPr>
        <b/>
        <sz val="11"/>
        <rFont val="Arial"/>
        <family val="2"/>
        <charset val="204"/>
      </rPr>
      <t>P40</t>
    </r>
  </si>
  <si>
    <r>
      <t xml:space="preserve">Гибкие переходы  </t>
    </r>
    <r>
      <rPr>
        <b/>
        <sz val="11"/>
        <rFont val="Arial"/>
        <family val="2"/>
        <charset val="204"/>
      </rPr>
      <t>P40M</t>
    </r>
  </si>
  <si>
    <r>
      <t xml:space="preserve">Кнопка с подсветкой;
Встроенный считыватель/контроллер Em-Marin СКУД;
</t>
    </r>
    <r>
      <rPr>
        <sz val="8"/>
        <color indexed="10"/>
        <rFont val="Arial"/>
        <family val="2"/>
        <charset val="204"/>
      </rPr>
      <t>Сенсорная кодонаборная клавиатура;</t>
    </r>
    <r>
      <rPr>
        <sz val="8"/>
        <rFont val="Arial"/>
        <family val="2"/>
        <charset val="204"/>
      </rPr>
      <t xml:space="preserve">
Автоматическая белая подсветка до 3м;
2 цветовых решения: WHITE, BLACK.</t>
    </r>
  </si>
  <si>
    <r>
      <rPr>
        <sz val="8"/>
        <color indexed="10"/>
        <rFont val="Arial"/>
        <family val="2"/>
        <charset val="204"/>
      </rPr>
      <t xml:space="preserve">5в1 </t>
    </r>
    <r>
      <rPr>
        <sz val="8"/>
        <rFont val="Arial"/>
        <family val="2"/>
        <charset val="204"/>
      </rPr>
      <t>(AHD, TVI, CVI, аналог, IP), 8x1080p(12 к/с), 8x1080n (30 к/с)</t>
    </r>
  </si>
  <si>
    <t>NOVICAM  NR2816</t>
  </si>
  <si>
    <t>SATA x2
до10 Тб</t>
  </si>
  <si>
    <t>Поддержка камер 8Mpix (4K разрешение) на всех 16 каналах, поддержка камер с повышенным fps - 50/60 к/с,  поддержка форматов сжатия H.265+, H.265, H.264+, H.264, MPEG4, есть тревожные вх/вых - 4/1.</t>
  </si>
  <si>
    <t>NOVICAM  NR2232</t>
  </si>
  <si>
    <t>SATA x 2
до10 Тб</t>
  </si>
  <si>
    <t>85º</t>
  </si>
  <si>
    <r>
      <t xml:space="preserve">3 Мп
1080p </t>
    </r>
    <r>
      <rPr>
        <sz val="9"/>
        <rFont val="Arial"/>
        <family val="2"/>
        <charset val="204"/>
      </rPr>
      <t xml:space="preserve">(1920х1080) </t>
    </r>
    <r>
      <rPr>
        <b/>
        <sz val="9"/>
        <rFont val="Arial"/>
        <family val="2"/>
        <charset val="204"/>
      </rPr>
      <t xml:space="preserve">
 720p (</t>
    </r>
    <r>
      <rPr>
        <sz val="9"/>
        <rFont val="Arial"/>
        <family val="2"/>
        <charset val="204"/>
      </rPr>
      <t>1280x720)</t>
    </r>
    <r>
      <rPr>
        <b/>
        <sz val="9"/>
        <rFont val="Arial"/>
        <family val="2"/>
        <charset val="204"/>
      </rPr>
      <t xml:space="preserve">
960H (960x576)</t>
    </r>
  </si>
  <si>
    <t>Запись всех каналов с разрешением 4К (8 Mpix). Формат записи H.265+ / H.265 / H.264+ / H.264 / MPEG4. Поддержка VCA - интеллектуальной аналитики IP видеокамер. Видеовыход HDMI c разрешением до 4К. Наличие USB 3, поддержка ONVIF</t>
  </si>
  <si>
    <t>1 x VGA 
1 x HDM</t>
  </si>
  <si>
    <t>Встроенный Wi-Fi модуль, поддержка microSD до 128Гб. 
Интеллектуальные функции ROI и VCA (обнаружение вторжения/пересечение линии). Класс защиты IP66. Поддержка ONVIF</t>
  </si>
  <si>
    <t>1/2.8" 2.1 Mpix Progressive Scan CMOS</t>
  </si>
  <si>
    <t>DC 12В±10% 0.5А (ИК вкл.),
 6Вт (2 класс PoE)
PoE IEEE 802.3a</t>
  </si>
  <si>
    <r>
      <t xml:space="preserve">1080p (1920x1080p) 25/30к/с
</t>
    </r>
    <r>
      <rPr>
        <sz val="8"/>
        <rFont val="Arial"/>
        <family val="2"/>
        <charset val="204"/>
      </rPr>
      <t>960p (1280x960p) 25/30к/с
720p (1280х720) 25/30 к/с</t>
    </r>
  </si>
  <si>
    <t>NOVICAM PRO IP NC23WFP</t>
  </si>
  <si>
    <t>1 x VGA
1 x HDMI</t>
  </si>
  <si>
    <r>
      <rPr>
        <b/>
        <sz val="11"/>
        <rFont val="Arial"/>
        <family val="2"/>
        <charset val="204"/>
      </rPr>
      <t xml:space="preserve">5Мп </t>
    </r>
    <r>
      <rPr>
        <sz val="11"/>
        <rFont val="Arial"/>
        <family val="2"/>
        <charset val="204"/>
      </rPr>
      <t>(IP)</t>
    </r>
    <r>
      <rPr>
        <b/>
        <sz val="11"/>
        <rFont val="Arial"/>
        <family val="2"/>
        <charset val="204"/>
      </rPr>
      <t xml:space="preserve">
FullHD</t>
    </r>
    <r>
      <rPr>
        <sz val="8"/>
        <rFont val="Arial"/>
        <family val="2"/>
        <charset val="204"/>
      </rPr>
      <t>1920x1080</t>
    </r>
    <r>
      <rPr>
        <b/>
        <sz val="10"/>
        <rFont val="Arial"/>
        <family val="2"/>
        <charset val="204"/>
      </rPr>
      <t xml:space="preserve">
HD</t>
    </r>
    <r>
      <rPr>
        <b/>
        <sz val="12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1280x720</t>
    </r>
    <r>
      <rPr>
        <b/>
        <sz val="10"/>
        <rFont val="Arial"/>
        <family val="2"/>
        <charset val="204"/>
      </rPr>
      <t xml:space="preserve">
960H </t>
    </r>
    <r>
      <rPr>
        <sz val="8"/>
        <rFont val="Arial"/>
        <family val="2"/>
        <charset val="204"/>
      </rPr>
      <t>960x576</t>
    </r>
  </si>
  <si>
    <r>
      <rPr>
        <b/>
        <sz val="9"/>
        <rFont val="Arial"/>
        <family val="2"/>
        <charset val="204"/>
      </rPr>
      <t>8</t>
    </r>
    <r>
      <rPr>
        <sz val="9"/>
        <rFont val="Arial"/>
        <family val="2"/>
        <charset val="204"/>
      </rPr>
      <t xml:space="preserve">Мп
5Мп
1080p </t>
    </r>
    <r>
      <rPr>
        <sz val="8"/>
        <rFont val="Arial"/>
        <family val="2"/>
        <charset val="204"/>
      </rPr>
      <t>(1920х1080)</t>
    </r>
    <r>
      <rPr>
        <sz val="9"/>
        <rFont val="Arial"/>
        <family val="2"/>
        <charset val="204"/>
      </rPr>
      <t xml:space="preserve">
960p</t>
    </r>
    <r>
      <rPr>
        <sz val="8"/>
        <rFont val="Arial"/>
        <family val="2"/>
        <charset val="204"/>
      </rPr>
      <t xml:space="preserve"> (1280x960)</t>
    </r>
  </si>
  <si>
    <t>200
625
800
800</t>
  </si>
  <si>
    <t>5Мп
4Мп
1080p
720p</t>
  </si>
  <si>
    <t>200
400
800
800</t>
  </si>
  <si>
    <t>8Мп
5Мп
3Мп
1080p
720p</t>
  </si>
  <si>
    <t>100
100</t>
  </si>
  <si>
    <t>3Мп
1080p
720p</t>
  </si>
  <si>
    <t>60
240
400</t>
  </si>
  <si>
    <r>
      <t xml:space="preserve">6Мп </t>
    </r>
    <r>
      <rPr>
        <sz val="9"/>
        <rFont val="Arial"/>
        <family val="2"/>
        <charset val="204"/>
      </rPr>
      <t>(IP)</t>
    </r>
    <r>
      <rPr>
        <b/>
        <sz val="9"/>
        <rFont val="Arial"/>
        <family val="2"/>
        <charset val="204"/>
      </rPr>
      <t xml:space="preserve">
5Мп
3Мп
1080p (1920х1080)
960p (1280x960)
 720p (1280x720)</t>
    </r>
  </si>
  <si>
    <r>
      <rPr>
        <b/>
        <sz val="10"/>
        <color indexed="10"/>
        <rFont val="Arial"/>
        <family val="2"/>
        <charset val="204"/>
      </rPr>
      <t xml:space="preserve">6МП </t>
    </r>
    <r>
      <rPr>
        <sz val="10"/>
        <color indexed="10"/>
        <rFont val="Arial"/>
        <family val="2"/>
        <charset val="204"/>
      </rPr>
      <t>(IP)</t>
    </r>
    <r>
      <rPr>
        <b/>
        <sz val="10"/>
        <rFont val="Arial"/>
        <family val="2"/>
        <charset val="204"/>
      </rPr>
      <t xml:space="preserve">
5Мп
3Мп
1080p</t>
    </r>
    <r>
      <rPr>
        <sz val="10"/>
        <rFont val="Arial"/>
        <family val="2"/>
        <charset val="204"/>
      </rPr>
      <t xml:space="preserve"> (1920х1080)</t>
    </r>
    <r>
      <rPr>
        <b/>
        <sz val="10"/>
        <rFont val="Arial"/>
        <family val="2"/>
        <charset val="204"/>
      </rPr>
      <t xml:space="preserve">
960p (</t>
    </r>
    <r>
      <rPr>
        <sz val="10"/>
        <rFont val="Arial"/>
        <family val="2"/>
        <charset val="204"/>
      </rPr>
      <t>1280x960)</t>
    </r>
    <r>
      <rPr>
        <b/>
        <sz val="10"/>
        <rFont val="Arial"/>
        <family val="2"/>
        <charset val="204"/>
      </rPr>
      <t xml:space="preserve">
 720p </t>
    </r>
    <r>
      <rPr>
        <sz val="10"/>
        <rFont val="Arial"/>
        <family val="2"/>
        <charset val="204"/>
      </rPr>
      <t>(1280x720</t>
    </r>
    <r>
      <rPr>
        <b/>
        <sz val="10"/>
        <rFont val="Arial"/>
        <family val="2"/>
        <charset val="204"/>
      </rPr>
      <t>)</t>
    </r>
  </si>
  <si>
    <r>
      <t xml:space="preserve">8 Мп </t>
    </r>
    <r>
      <rPr>
        <sz val="9"/>
        <rFont val="Arial"/>
        <family val="2"/>
        <charset val="204"/>
      </rPr>
      <t>(IP)</t>
    </r>
    <r>
      <rPr>
        <b/>
        <sz val="9"/>
        <rFont val="Arial"/>
        <family val="2"/>
        <charset val="204"/>
      </rPr>
      <t xml:space="preserve">
5 Мп </t>
    </r>
    <r>
      <rPr>
        <sz val="9"/>
        <rFont val="Arial"/>
        <family val="2"/>
        <charset val="204"/>
      </rPr>
      <t>(2560x1920)</t>
    </r>
    <r>
      <rPr>
        <b/>
        <sz val="9"/>
        <rFont val="Arial"/>
        <family val="2"/>
        <charset val="204"/>
      </rPr>
      <t xml:space="preserve">
3 Мп </t>
    </r>
    <r>
      <rPr>
        <sz val="9"/>
        <rFont val="Arial"/>
        <family val="2"/>
        <charset val="204"/>
      </rPr>
      <t>(2048х1536)</t>
    </r>
    <r>
      <rPr>
        <b/>
        <sz val="9"/>
        <rFont val="Arial"/>
        <family val="2"/>
        <charset val="204"/>
      </rPr>
      <t xml:space="preserve">
1080p</t>
    </r>
    <r>
      <rPr>
        <sz val="9"/>
        <rFont val="Arial"/>
        <family val="2"/>
        <charset val="204"/>
      </rPr>
      <t xml:space="preserve"> (1920х1080)</t>
    </r>
    <r>
      <rPr>
        <b/>
        <sz val="9"/>
        <rFont val="Arial"/>
        <family val="2"/>
        <charset val="204"/>
      </rPr>
      <t xml:space="preserve">
960p </t>
    </r>
    <r>
      <rPr>
        <sz val="9"/>
        <rFont val="Arial"/>
        <family val="2"/>
        <charset val="204"/>
      </rPr>
      <t>(1280x960)</t>
    </r>
    <r>
      <rPr>
        <b/>
        <sz val="9"/>
        <rFont val="Arial"/>
        <family val="2"/>
        <charset val="204"/>
      </rPr>
      <t xml:space="preserve">
 720p</t>
    </r>
    <r>
      <rPr>
        <sz val="9"/>
        <rFont val="Arial"/>
        <family val="2"/>
        <charset val="204"/>
      </rPr>
      <t xml:space="preserve"> (1280x7</t>
    </r>
  </si>
  <si>
    <t>400
400</t>
  </si>
  <si>
    <r>
      <t xml:space="preserve">4Мп </t>
    </r>
    <r>
      <rPr>
        <sz val="9"/>
        <rFont val="Arial"/>
        <family val="2"/>
        <charset val="204"/>
      </rPr>
      <t>(IP)</t>
    </r>
    <r>
      <rPr>
        <b/>
        <sz val="9"/>
        <rFont val="Arial"/>
        <family val="2"/>
        <charset val="204"/>
      </rPr>
      <t xml:space="preserve">
3Мп
1080p (1920х1080)
960p (1280x960)
 720p (1280x720)</t>
    </r>
  </si>
  <si>
    <t>NOVICAM PRO  NP225P</t>
  </si>
  <si>
    <r>
      <rPr>
        <b/>
        <sz val="11"/>
        <rFont val="Arial"/>
        <family val="2"/>
        <charset val="204"/>
      </rPr>
      <t>6</t>
    </r>
    <r>
      <rPr>
        <sz val="9"/>
        <rFont val="Arial"/>
        <family val="2"/>
        <charset val="204"/>
      </rPr>
      <t xml:space="preserve">Мп
</t>
    </r>
    <r>
      <rPr>
        <b/>
        <sz val="9"/>
        <rFont val="Arial"/>
        <family val="2"/>
        <charset val="204"/>
      </rPr>
      <t>5</t>
    </r>
    <r>
      <rPr>
        <sz val="9"/>
        <rFont val="Arial"/>
        <family val="2"/>
        <charset val="204"/>
      </rPr>
      <t>Мп</t>
    </r>
    <r>
      <rPr>
        <b/>
        <sz val="9"/>
        <rFont val="Arial"/>
        <family val="2"/>
        <charset val="204"/>
      </rPr>
      <t xml:space="preserve">
3</t>
    </r>
    <r>
      <rPr>
        <sz val="9"/>
        <rFont val="Arial"/>
        <family val="2"/>
        <charset val="204"/>
      </rPr>
      <t>Мп</t>
    </r>
    <r>
      <rPr>
        <b/>
        <sz val="9"/>
        <rFont val="Arial"/>
        <family val="2"/>
        <charset val="204"/>
      </rPr>
      <t xml:space="preserve">
1080p </t>
    </r>
    <r>
      <rPr>
        <sz val="8"/>
        <rFont val="Arial"/>
        <family val="2"/>
        <charset val="204"/>
      </rPr>
      <t>(1920х1080)</t>
    </r>
    <r>
      <rPr>
        <b/>
        <sz val="9"/>
        <rFont val="Arial"/>
        <family val="2"/>
        <charset val="204"/>
      </rPr>
      <t xml:space="preserve">
960p</t>
    </r>
    <r>
      <rPr>
        <sz val="9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(1280x960)</t>
    </r>
    <r>
      <rPr>
        <b/>
        <sz val="9"/>
        <rFont val="Arial"/>
        <family val="2"/>
        <charset val="204"/>
      </rPr>
      <t xml:space="preserve">
 720p </t>
    </r>
    <r>
      <rPr>
        <sz val="8"/>
        <rFont val="Arial"/>
        <family val="2"/>
        <charset val="204"/>
      </rPr>
      <t>(1280x720)</t>
    </r>
  </si>
  <si>
    <r>
      <rPr>
        <b/>
        <sz val="9"/>
        <rFont val="Arial"/>
        <family val="2"/>
        <charset val="204"/>
      </rPr>
      <t>4Мп</t>
    </r>
    <r>
      <rPr>
        <b/>
        <sz val="10"/>
        <rFont val="Arial"/>
        <family val="2"/>
        <charset val="204"/>
      </rPr>
      <t xml:space="preserve">
</t>
    </r>
    <r>
      <rPr>
        <sz val="9"/>
        <rFont val="Arial"/>
        <family val="2"/>
        <charset val="204"/>
      </rPr>
      <t>3Мп</t>
    </r>
    <r>
      <rPr>
        <b/>
        <sz val="10"/>
        <rFont val="Arial"/>
        <family val="2"/>
        <charset val="204"/>
      </rPr>
      <t xml:space="preserve">
1080p</t>
    </r>
    <r>
      <rPr>
        <sz val="10"/>
        <rFont val="Arial"/>
        <family val="2"/>
        <charset val="204"/>
      </rPr>
      <t xml:space="preserve"> (1920х1080)</t>
    </r>
    <r>
      <rPr>
        <b/>
        <sz val="10"/>
        <rFont val="Arial"/>
        <family val="2"/>
        <charset val="204"/>
      </rPr>
      <t xml:space="preserve">
960p</t>
    </r>
    <r>
      <rPr>
        <sz val="10"/>
        <rFont val="Arial"/>
        <family val="2"/>
        <charset val="204"/>
      </rPr>
      <t xml:space="preserve"> (1280x960)</t>
    </r>
    <r>
      <rPr>
        <b/>
        <sz val="10"/>
        <rFont val="Arial"/>
        <family val="2"/>
        <charset val="204"/>
      </rPr>
      <t xml:space="preserve">
 720p (</t>
    </r>
    <r>
      <rPr>
        <sz val="10"/>
        <rFont val="Arial"/>
        <family val="2"/>
        <charset val="204"/>
      </rPr>
      <t>1280x720)</t>
    </r>
  </si>
  <si>
    <r>
      <t xml:space="preserve">NOVICAM
</t>
    </r>
    <r>
      <rPr>
        <b/>
        <sz val="11"/>
        <rFont val="Arial"/>
        <family val="2"/>
        <charset val="204"/>
      </rPr>
      <t>ND21VP</t>
    </r>
  </si>
  <si>
    <t>91°</t>
  </si>
  <si>
    <t>Поворот камеры ±50°
Подсветка кнопки. Двусторонняя аудиосвязь
Адаптивная ИК-подсветка до 5м.
Реле для управления любым замком.
Встроенный детектор движения
Тревожный вход для датчика двери или кнопки выхода. Вандалозащищенный металлический корпус IP66, IK9.Встроенный обогреватель
Поддержка протоколов ONVIF, RTSP и NOVICAM</t>
  </si>
  <si>
    <t>1/3" 1.3 Mpix Progressive Scan CMOS</t>
  </si>
  <si>
    <t>Эл.-мех.реле Н.Р./Н.З. 
2A, DC 30В
0.5A, AC 125В</t>
  </si>
  <si>
    <t>DC 12В±10%/PoE 48В, 1/0.25A, 12Вт</t>
  </si>
  <si>
    <t>IP66</t>
  </si>
  <si>
    <t>Метал</t>
  </si>
  <si>
    <t>Антивандальная, MicroSD до 128 Гб, PoE IEEE 802.3af, аудио вход/выход, тревожный вход/выход</t>
  </si>
  <si>
    <t>NOVICAM  IP N38LW</t>
  </si>
  <si>
    <r>
      <t xml:space="preserve">3Mpix </t>
    </r>
    <r>
      <rPr>
        <sz val="10"/>
        <rFont val="Arial"/>
        <family val="2"/>
        <charset val="204"/>
      </rPr>
      <t>(2048x1536) 15 к/с</t>
    </r>
    <r>
      <rPr>
        <b/>
        <sz val="10"/>
        <rFont val="Arial"/>
        <family val="2"/>
        <charset val="204"/>
      </rPr>
      <t xml:space="preserve">
1080p </t>
    </r>
    <r>
      <rPr>
        <sz val="10"/>
        <rFont val="Arial"/>
        <family val="2"/>
        <charset val="204"/>
      </rPr>
      <t>(1920х1080) 25/30 к/с</t>
    </r>
    <r>
      <rPr>
        <b/>
        <sz val="10"/>
        <rFont val="Arial"/>
        <family val="2"/>
        <charset val="204"/>
      </rPr>
      <t xml:space="preserve">
720p </t>
    </r>
    <r>
      <rPr>
        <sz val="10"/>
        <rFont val="Arial"/>
        <family val="2"/>
        <charset val="204"/>
      </rPr>
      <t>(1280x720) 25/30 к/с</t>
    </r>
  </si>
  <si>
    <r>
      <t xml:space="preserve">1080p </t>
    </r>
    <r>
      <rPr>
        <sz val="10"/>
        <rFont val="Arial"/>
        <family val="2"/>
        <charset val="204"/>
      </rPr>
      <t xml:space="preserve">(1920х1080) 30 к/с,
</t>
    </r>
    <r>
      <rPr>
        <b/>
        <sz val="10"/>
        <rFont val="Arial"/>
        <family val="2"/>
        <charset val="204"/>
      </rPr>
      <t>960p</t>
    </r>
    <r>
      <rPr>
        <sz val="10"/>
        <rFont val="Arial"/>
        <family val="2"/>
        <charset val="204"/>
      </rPr>
      <t xml:space="preserve"> (1280x960) 25/30 к/с</t>
    </r>
    <r>
      <rPr>
        <b/>
        <sz val="8"/>
        <rFont val="Arial"/>
        <family val="2"/>
        <charset val="204"/>
      </rPr>
      <t xml:space="preserve">
 720p</t>
    </r>
    <r>
      <rPr>
        <sz val="8"/>
        <rFont val="Arial"/>
        <family val="2"/>
        <charset val="204"/>
      </rPr>
      <t xml:space="preserve"> (1280x720) 30 к/с</t>
    </r>
  </si>
  <si>
    <r>
      <rPr>
        <b/>
        <sz val="10"/>
        <rFont val="Arial"/>
        <family val="2"/>
        <charset val="204"/>
      </rPr>
      <t xml:space="preserve">1080p </t>
    </r>
    <r>
      <rPr>
        <sz val="10"/>
        <rFont val="Arial"/>
        <family val="2"/>
        <charset val="204"/>
      </rPr>
      <t>(1920х1080) 15 к/с,</t>
    </r>
    <r>
      <rPr>
        <sz val="11"/>
        <rFont val="Arial"/>
        <family val="2"/>
        <charset val="204"/>
      </rPr>
      <t xml:space="preserve">
</t>
    </r>
    <r>
      <rPr>
        <b/>
        <sz val="11"/>
        <rFont val="Arial"/>
        <family val="2"/>
        <charset val="204"/>
      </rPr>
      <t xml:space="preserve"> </t>
    </r>
    <r>
      <rPr>
        <b/>
        <sz val="8"/>
        <rFont val="Arial"/>
        <family val="2"/>
        <charset val="204"/>
      </rPr>
      <t xml:space="preserve">720p </t>
    </r>
    <r>
      <rPr>
        <sz val="8"/>
        <rFont val="Arial"/>
        <family val="2"/>
        <charset val="204"/>
      </rPr>
      <t>(1280x720) 30 к/с</t>
    </r>
  </si>
  <si>
    <t>1/2.7" 3 Mpix SONY IMX323</t>
  </si>
  <si>
    <t>NOVICAM  IP N39LWX</t>
  </si>
  <si>
    <r>
      <t>3Mpix</t>
    </r>
    <r>
      <rPr>
        <sz val="10"/>
        <rFont val="Arial"/>
        <family val="2"/>
        <charset val="204"/>
      </rPr>
      <t xml:space="preserve"> (2048x1536) 15 к/с</t>
    </r>
    <r>
      <rPr>
        <b/>
        <sz val="10"/>
        <rFont val="Arial"/>
        <family val="2"/>
        <charset val="204"/>
      </rPr>
      <t xml:space="preserve">
</t>
    </r>
    <r>
      <rPr>
        <b/>
        <sz val="8"/>
        <rFont val="Arial"/>
        <family val="2"/>
        <charset val="204"/>
      </rPr>
      <t xml:space="preserve">1080p </t>
    </r>
    <r>
      <rPr>
        <sz val="8"/>
        <rFont val="Arial"/>
        <family val="2"/>
        <charset val="204"/>
      </rPr>
      <t>(1920х1080) 25/30 к/</t>
    </r>
    <r>
      <rPr>
        <sz val="10"/>
        <rFont val="Arial"/>
        <family val="2"/>
        <charset val="204"/>
      </rPr>
      <t>с</t>
    </r>
    <r>
      <rPr>
        <b/>
        <sz val="10"/>
        <rFont val="Arial"/>
        <family val="2"/>
        <charset val="204"/>
      </rPr>
      <t xml:space="preserve">
</t>
    </r>
    <r>
      <rPr>
        <b/>
        <sz val="8"/>
        <rFont val="Arial"/>
        <family val="2"/>
        <charset val="204"/>
      </rPr>
      <t xml:space="preserve">720p </t>
    </r>
    <r>
      <rPr>
        <sz val="8"/>
        <rFont val="Arial"/>
        <family val="2"/>
        <charset val="204"/>
      </rPr>
      <t>(1280x720) 25/30 к/с</t>
    </r>
  </si>
  <si>
    <t>1/2.7" 3 Mpix CMOS SONY IMX323</t>
  </si>
  <si>
    <r>
      <t xml:space="preserve">3Mpix (2048x1536) 15 к/с
</t>
    </r>
    <r>
      <rPr>
        <b/>
        <sz val="8"/>
        <rFont val="Arial"/>
        <family val="2"/>
        <charset val="204"/>
      </rPr>
      <t>1080p</t>
    </r>
    <r>
      <rPr>
        <sz val="8"/>
        <rFont val="Arial"/>
        <family val="2"/>
        <charset val="204"/>
      </rPr>
      <t xml:space="preserve"> (1920х1080) 25/30 к/с
</t>
    </r>
    <r>
      <rPr>
        <b/>
        <sz val="8"/>
        <rFont val="Arial"/>
        <family val="2"/>
        <charset val="204"/>
      </rPr>
      <t>720p</t>
    </r>
    <r>
      <rPr>
        <sz val="8"/>
        <rFont val="Arial"/>
        <family val="2"/>
        <charset val="204"/>
      </rPr>
      <t xml:space="preserve"> (1280x720) 25/30 к/с</t>
    </r>
  </si>
  <si>
    <t>NOVICAM  IP N33LW</t>
  </si>
  <si>
    <r>
      <t xml:space="preserve">3Mpix </t>
    </r>
    <r>
      <rPr>
        <sz val="10"/>
        <rFont val="Arial"/>
        <family val="2"/>
        <charset val="204"/>
      </rPr>
      <t>(2048x1536) 15 к/с</t>
    </r>
    <r>
      <rPr>
        <b/>
        <sz val="10"/>
        <rFont val="Arial"/>
        <family val="2"/>
        <charset val="204"/>
      </rPr>
      <t xml:space="preserve">
</t>
    </r>
    <r>
      <rPr>
        <b/>
        <sz val="8"/>
        <rFont val="Arial"/>
        <family val="2"/>
        <charset val="204"/>
      </rPr>
      <t xml:space="preserve">1080p </t>
    </r>
    <r>
      <rPr>
        <sz val="8"/>
        <rFont val="Arial"/>
        <family val="2"/>
        <charset val="204"/>
      </rPr>
      <t>(1920х1080) 25/30 к/с</t>
    </r>
    <r>
      <rPr>
        <b/>
        <sz val="8"/>
        <rFont val="Arial"/>
        <family val="2"/>
        <charset val="204"/>
      </rPr>
      <t xml:space="preserve">
720p</t>
    </r>
    <r>
      <rPr>
        <sz val="8"/>
        <rFont val="Arial"/>
        <family val="2"/>
        <charset val="204"/>
      </rPr>
      <t xml:space="preserve"> (1280x720) 25/30 к/с</t>
    </r>
  </si>
  <si>
    <t>3Мп 15 к/с.Купольная вандалозащищенная IP видеокамера. Корпус для врезного и накладного монтажа.</t>
  </si>
  <si>
    <t>NOVICAM  IP N37L</t>
  </si>
  <si>
    <t>1/2.7" 2.1 Mpix SmartSens CMOS SC2235</t>
  </si>
  <si>
    <t>NOVICAM  IP N32LW</t>
  </si>
  <si>
    <t>NOVICAM PRO  IP NC55P</t>
  </si>
  <si>
    <r>
      <t xml:space="preserve">5 Mpix </t>
    </r>
    <r>
      <rPr>
        <sz val="8"/>
        <rFont val="Arial"/>
        <family val="2"/>
        <charset val="204"/>
      </rPr>
      <t>(2560x1920) 25/30 к/с</t>
    </r>
    <r>
      <rPr>
        <b/>
        <sz val="8"/>
        <rFont val="Arial"/>
        <family val="2"/>
        <charset val="204"/>
      </rPr>
      <t xml:space="preserve">
3 Mpix </t>
    </r>
    <r>
      <rPr>
        <sz val="8"/>
        <rFont val="Arial"/>
        <family val="2"/>
        <charset val="204"/>
      </rPr>
      <t>(2048x1536) 25/30 к/с</t>
    </r>
    <r>
      <rPr>
        <b/>
        <sz val="8"/>
        <rFont val="Arial"/>
        <family val="2"/>
        <charset val="204"/>
      </rPr>
      <t xml:space="preserve">
960p </t>
    </r>
    <r>
      <rPr>
        <sz val="8"/>
        <rFont val="Arial"/>
        <family val="2"/>
        <charset val="204"/>
      </rPr>
      <t>(1280х960) 25/30 к/</t>
    </r>
    <r>
      <rPr>
        <b/>
        <sz val="8"/>
        <rFont val="Arial"/>
        <family val="2"/>
        <charset val="204"/>
      </rPr>
      <t>с</t>
    </r>
  </si>
  <si>
    <t>DC 12В±10%  0.54А (ИК вкл.), 6.7Вт (3 класс PoE)</t>
  </si>
  <si>
    <t>254.5</t>
  </si>
  <si>
    <t>8м</t>
  </si>
  <si>
    <t>Внутренняя Fisheye IP видеокамера 5 Mpix с мегапиксельным объективом. Поддержка карт памяти MicroSD до 128 Гб. Интеллектуальные функции (обнаружение вторжения/пересечение линии)</t>
  </si>
  <si>
    <t>1.05</t>
  </si>
  <si>
    <r>
      <t xml:space="preserve">NOVICAM  </t>
    </r>
    <r>
      <rPr>
        <b/>
        <sz val="11"/>
        <rFont val="Arial"/>
        <family val="2"/>
        <charset val="204"/>
      </rPr>
      <t>EB10 Red/Blue</t>
    </r>
  </si>
  <si>
    <r>
      <t xml:space="preserve">NOVICAM  </t>
    </r>
    <r>
      <rPr>
        <b/>
        <sz val="11"/>
        <rFont val="Arial"/>
        <family val="2"/>
        <charset val="204"/>
      </rPr>
      <t>MB10 Red/Blue</t>
    </r>
  </si>
  <si>
    <t>Браслет</t>
  </si>
  <si>
    <t xml:space="preserve">EM-Marin </t>
  </si>
  <si>
    <t>чтение/запись</t>
  </si>
  <si>
    <t>1024 бита</t>
  </si>
  <si>
    <t>Идентификатор выполнен в виде браслета, в который встроены чип и антенна. Материал браслета - силикон</t>
  </si>
  <si>
    <t>ER22W</t>
  </si>
  <si>
    <t>MR22W</t>
  </si>
  <si>
    <t>MR22BW</t>
  </si>
  <si>
    <t xml:space="preserve">Mifare и Bluetooth </t>
  </si>
  <si>
    <t xml:space="preserve"> Wiegand-26</t>
  </si>
  <si>
    <t xml:space="preserve">Wiegand-26 </t>
  </si>
  <si>
    <t>6-ти проводная подготовка</t>
  </si>
  <si>
    <t>Антивандальное всепогодное исполнение.</t>
  </si>
  <si>
    <t>Антивандальное всепогодное исполнение. Дальность считывания Bluetooth до 30 м (прямая видимость)</t>
  </si>
  <si>
    <t>Цинковый сплав, ABS пластик</t>
  </si>
  <si>
    <t>DC 9-24В, &lt;0.025А</t>
  </si>
  <si>
    <t>DC 12В, &lt;0.5А</t>
  </si>
  <si>
    <r>
      <t xml:space="preserve">NOVIcam </t>
    </r>
    <r>
      <rPr>
        <b/>
        <sz val="11"/>
        <rFont val="Arial"/>
        <family val="2"/>
        <charset val="204"/>
      </rPr>
      <t>VOICE аудиотрубка</t>
    </r>
  </si>
  <si>
    <t>АУДИОТРУБКА ДЛЯ ДОМОФОНОВ</t>
  </si>
  <si>
    <t>Габариты</t>
  </si>
  <si>
    <t xml:space="preserve">Предназначена для использования в качестве дополнительной к мониторам. Позволяет организовать домофонную голосовую связь с вызывными панелями, мониторами и такими же аудиотрубками, а также управлять запирающими механизами. </t>
  </si>
  <si>
    <r>
      <t xml:space="preserve">Подходит для монтажа аналоговых мониторов:
</t>
    </r>
    <r>
      <rPr>
        <sz val="8"/>
        <color indexed="8"/>
        <rFont val="Arial"/>
        <family val="2"/>
        <charset val="204"/>
      </rPr>
      <t>SMILE, MAGIC, ADM4, PM76
Подходит для монтажа IP мониторов и панелей:
NDM7, NDM7F, ND11W</t>
    </r>
  </si>
  <si>
    <r>
      <t xml:space="preserve">Подходит для монтажа IP мониторов и панелей:
</t>
    </r>
    <r>
      <rPr>
        <sz val="8"/>
        <color indexed="8"/>
        <rFont val="Arial"/>
        <family val="2"/>
        <charset val="204"/>
      </rPr>
      <t>NDM7, NDM7F, ND11W
Подходит для монтажа аналоговых мониторов:
SMILE, MAGIC, ADM4, PM76</t>
    </r>
  </si>
  <si>
    <t>Управление замком через вызывные панели</t>
  </si>
  <si>
    <t>195х83х47 мм</t>
  </si>
  <si>
    <t>Материал</t>
  </si>
  <si>
    <t>Подключ-е</t>
  </si>
  <si>
    <t>АКСЕССУАРЫ ДЛЯ МОНТАЖА ВЫЗЫВНЫХ ПАНЕЛЕЙ LEGEND</t>
  </si>
  <si>
    <r>
      <t xml:space="preserve">NOVIcam </t>
    </r>
    <r>
      <rPr>
        <b/>
        <sz val="11"/>
        <rFont val="Arial"/>
        <family val="2"/>
        <charset val="204"/>
      </rPr>
      <t>LEGEND BOX SILVER/BRONZE/BLACK</t>
    </r>
  </si>
  <si>
    <r>
      <t>NOVIcam</t>
    </r>
    <r>
      <rPr>
        <b/>
        <sz val="11"/>
        <rFont val="Arial"/>
        <family val="2"/>
        <charset val="204"/>
      </rPr>
      <t xml:space="preserve"> LEGEND SHIELD NOVIcam Защитный козырёк
SILVER/BRONZE/BLACK</t>
    </r>
  </si>
  <si>
    <t>Соместимость</t>
  </si>
  <si>
    <t>Алюминий с порошковым напылением</t>
  </si>
  <si>
    <t>LEGEND, LEGEND 7, LEGEND HD</t>
  </si>
  <si>
    <t>Монтажная коробка для врезной установки вызывных панелей LEGEND</t>
  </si>
  <si>
    <t>Защитный козырёк для вызывных панелей LEGEND</t>
  </si>
  <si>
    <r>
      <t xml:space="preserve">NOVICAM PRO NR1604 </t>
    </r>
    <r>
      <rPr>
        <sz val="11"/>
        <rFont val="Arial"/>
        <family val="2"/>
        <charset val="204"/>
      </rPr>
      <t>(ver. 304)</t>
    </r>
  </si>
  <si>
    <r>
      <t xml:space="preserve">NOVICAM PRO NR1604 </t>
    </r>
    <r>
      <rPr>
        <sz val="11"/>
        <rFont val="Arial"/>
        <family val="2"/>
        <charset val="204"/>
      </rPr>
      <t>(ver. 3027)</t>
    </r>
  </si>
  <si>
    <t>Запись всех каналов в реальном времени 1080р</t>
  </si>
  <si>
    <t>Запись всех каналов в реальном времени 1080р.</t>
  </si>
  <si>
    <t>Запись всех каналов в реальном времени и разрешении до 4 Mpix</t>
  </si>
  <si>
    <r>
      <t>3Mpix</t>
    </r>
    <r>
      <rPr>
        <sz val="10"/>
        <rFont val="Arial"/>
        <family val="2"/>
        <charset val="204"/>
      </rPr>
      <t xml:space="preserve"> (2048x1536) 15 к/с
</t>
    </r>
    <r>
      <rPr>
        <b/>
        <sz val="8"/>
        <rFont val="Arial"/>
        <family val="2"/>
        <charset val="204"/>
      </rPr>
      <t>1080p</t>
    </r>
    <r>
      <rPr>
        <sz val="8"/>
        <rFont val="Arial"/>
        <family val="2"/>
        <charset val="204"/>
      </rPr>
      <t xml:space="preserve"> (1920х1080) 25/30 к/с
</t>
    </r>
    <r>
      <rPr>
        <b/>
        <sz val="8"/>
        <rFont val="Arial"/>
        <family val="2"/>
        <charset val="204"/>
      </rPr>
      <t xml:space="preserve">720p </t>
    </r>
    <r>
      <rPr>
        <sz val="8"/>
        <rFont val="Arial"/>
        <family val="2"/>
        <charset val="204"/>
      </rPr>
      <t>(1280x720) 25/30 к/с</t>
    </r>
  </si>
  <si>
    <t>Внутреннее исполнение</t>
  </si>
  <si>
    <r>
      <t>2.8 или</t>
    </r>
    <r>
      <rPr>
        <sz val="10"/>
        <color indexed="10"/>
        <rFont val="Arial"/>
        <family val="2"/>
        <charset val="204"/>
      </rPr>
      <t xml:space="preserve"> 4 мм</t>
    </r>
  </si>
  <si>
    <t>- Оборудование, участвующее в программе "Горячая замена"</t>
  </si>
  <si>
    <t>июль 2018г</t>
  </si>
  <si>
    <t>NOVICAM PRO  FC52W</t>
  </si>
  <si>
    <t xml:space="preserve">5Mpix CMOS 1/2" </t>
  </si>
  <si>
    <t>86°</t>
  </si>
  <si>
    <r>
      <t xml:space="preserve">12 В DC
360 мА </t>
    </r>
    <r>
      <rPr>
        <sz val="8"/>
        <rFont val="Arial"/>
        <family val="2"/>
        <charset val="204"/>
      </rPr>
      <t>(ИК вкл)</t>
    </r>
  </si>
  <si>
    <t xml:space="preserve">Вандалозащищённая </t>
  </si>
  <si>
    <t>NOVICAM PRO  FC53W</t>
  </si>
  <si>
    <t>NOVICAM PRO  FC58WX</t>
  </si>
  <si>
    <t>2.7~13.5</t>
  </si>
  <si>
    <t>96°~21°</t>
  </si>
  <si>
    <t>NOVICAM PRO  FC59WX</t>
  </si>
  <si>
    <t>Вариофокальный объектив</t>
  </si>
  <si>
    <r>
      <t xml:space="preserve">5Mp
</t>
    </r>
    <r>
      <rPr>
        <sz val="10"/>
        <rFont val="Arial"/>
        <family val="2"/>
        <charset val="204"/>
      </rPr>
      <t xml:space="preserve">2560×1944 20к/с 
</t>
    </r>
    <r>
      <rPr>
        <b/>
        <sz val="10"/>
        <rFont val="Arial"/>
        <family val="2"/>
        <charset val="204"/>
      </rPr>
      <t>4Mp</t>
    </r>
    <r>
      <rPr>
        <sz val="10"/>
        <rFont val="Arial"/>
        <family val="2"/>
        <charset val="204"/>
      </rPr>
      <t xml:space="preserve">
2560×1440 20к/с </t>
    </r>
  </si>
  <si>
    <t>цена c НДС,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</si>
</sst>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р_._-;\-* #,##0.00_р_._-;_-* &quot;-&quot;??_р_._-;_-@_-"/>
    <numFmt numFmtId="164" formatCode="_-* #,##0\ &quot;₽&quot;_-;\-* #,##0\ &quot;₽&quot;_-;_-* &quot;-&quot;\ &quot;₽&quot;_-;_-@_-"/>
    <numFmt numFmtId="165" formatCode="#,##0;[Red]#,##0"/>
    <numFmt numFmtId="166" formatCode="#,##0.00&quot;р.&quot;;[Red]#,##0.00&quot;р.&quot;"/>
    <numFmt numFmtId="167" formatCode="#,##0&quot;р.&quot;"/>
    <numFmt numFmtId="168" formatCode="#,##0\ &quot;₽&quot;"/>
    <numFmt numFmtId="169" formatCode="#,##0.00\ &quot;₽&quot;"/>
    <numFmt numFmtId="170" formatCode="[$-F800]dddd\,\ mmmm\ dd\,\ yyyy"/>
    <numFmt numFmtId="171" formatCode="#,##0\ _₽"/>
    <numFmt numFmtId="172" formatCode="[$$-409]#,##0.00"/>
  </numFmts>
  <fonts count="15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4"/>
      <color indexed="9"/>
      <name val="Arial"/>
      <family val="2"/>
      <charset val="204"/>
    </font>
    <font>
      <sz val="11"/>
      <color indexed="8"/>
      <name val="Arial"/>
      <family val="2"/>
      <charset val="204"/>
    </font>
    <font>
      <b/>
      <sz val="11"/>
      <color indexed="62"/>
      <name val="Arial"/>
      <family val="2"/>
      <charset val="204"/>
    </font>
    <font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</font>
    <font>
      <sz val="11"/>
      <name val="Arial"/>
      <family val="2"/>
      <charset val="204"/>
    </font>
    <font>
      <b/>
      <sz val="11"/>
      <color indexed="23"/>
      <name val="Arial"/>
      <family val="2"/>
      <charset val="204"/>
    </font>
    <font>
      <b/>
      <sz val="10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sz val="16"/>
      <color indexed="9"/>
      <name val="Arial"/>
      <family val="2"/>
      <charset val="204"/>
    </font>
    <font>
      <b/>
      <i/>
      <sz val="16"/>
      <color indexed="9"/>
      <name val="Arial"/>
      <family val="2"/>
      <charset val="204"/>
    </font>
    <font>
      <sz val="10"/>
      <color indexed="16"/>
      <name val="Arial"/>
      <family val="2"/>
      <charset val="204"/>
    </font>
    <font>
      <b/>
      <sz val="8"/>
      <name val="Arial"/>
      <family val="2"/>
      <charset val="204"/>
    </font>
    <font>
      <sz val="9"/>
      <color indexed="23"/>
      <name val="Arial"/>
      <family val="2"/>
      <charset val="204"/>
    </font>
    <font>
      <u/>
      <sz val="8"/>
      <name val="Arial"/>
      <family val="2"/>
      <charset val="204"/>
    </font>
    <font>
      <sz val="9"/>
      <name val="Arial"/>
      <family val="2"/>
      <charset val="204"/>
    </font>
    <font>
      <sz val="11"/>
      <color indexed="9"/>
      <name val="Calibri"/>
      <family val="2"/>
      <charset val="204"/>
    </font>
    <font>
      <b/>
      <sz val="12"/>
      <color indexed="9"/>
      <name val="Arial"/>
      <family val="2"/>
      <charset val="204"/>
    </font>
    <font>
      <sz val="10"/>
      <name val="Helv"/>
      <family val="2"/>
    </font>
    <font>
      <b/>
      <sz val="14"/>
      <name val="Arial"/>
      <family val="2"/>
      <charset val="204"/>
    </font>
    <font>
      <b/>
      <i/>
      <sz val="14"/>
      <name val="Arial"/>
      <family val="2"/>
      <charset val="204"/>
    </font>
    <font>
      <sz val="18"/>
      <color indexed="9"/>
      <name val="Arial"/>
      <family val="2"/>
      <charset val="204"/>
    </font>
    <font>
      <i/>
      <sz val="11"/>
      <name val="Arial"/>
      <family val="2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10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sz val="8"/>
      <color indexed="10"/>
      <name val="Arial"/>
      <family val="2"/>
      <charset val="204"/>
    </font>
    <font>
      <b/>
      <sz val="9"/>
      <name val="Arial"/>
      <family val="2"/>
      <charset val="204"/>
    </font>
    <font>
      <sz val="11"/>
      <name val="Calibri"/>
      <family val="2"/>
      <charset val="204"/>
    </font>
    <font>
      <b/>
      <i/>
      <sz val="12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0"/>
      <color indexed="9"/>
      <name val="Arial"/>
      <family val="2"/>
      <charset val="204"/>
    </font>
    <font>
      <sz val="12"/>
      <color indexed="63"/>
      <name val="Calibri"/>
      <family val="1"/>
      <charset val="204"/>
    </font>
    <font>
      <sz val="12"/>
      <color indexed="63"/>
      <name val="Arial Unicode MS"/>
      <family val="1"/>
      <charset val="204"/>
    </font>
    <font>
      <b/>
      <sz val="9"/>
      <color indexed="63"/>
      <name val="Calibri"/>
      <family val="1"/>
      <charset val="204"/>
    </font>
    <font>
      <b/>
      <sz val="11"/>
      <color indexed="8"/>
      <name val="Calibri"/>
      <family val="2"/>
      <charset val="204"/>
    </font>
    <font>
      <b/>
      <sz val="9"/>
      <color indexed="63"/>
      <name val="Calibri"/>
      <family val="2"/>
      <charset val="204"/>
    </font>
    <font>
      <sz val="9"/>
      <color indexed="63"/>
      <name val="Calibri"/>
      <family val="2"/>
      <charset val="204"/>
    </font>
    <font>
      <b/>
      <sz val="20"/>
      <color indexed="9"/>
      <name val="Arial"/>
      <family val="2"/>
      <charset val="204"/>
    </font>
    <font>
      <b/>
      <sz val="11"/>
      <color indexed="9"/>
      <name val="Arial"/>
      <family val="2"/>
      <charset val="204"/>
    </font>
    <font>
      <sz val="8"/>
      <color indexed="8"/>
      <name val="Calibri"/>
      <family val="2"/>
      <charset val="204"/>
    </font>
    <font>
      <b/>
      <sz val="18"/>
      <color indexed="8"/>
      <name val="Arial"/>
      <family val="2"/>
      <charset val="204"/>
    </font>
    <font>
      <sz val="12"/>
      <color indexed="9"/>
      <name val="Arial"/>
      <family val="2"/>
      <charset val="204"/>
    </font>
    <font>
      <sz val="8"/>
      <color indexed="8"/>
      <name val="Arial"/>
      <family val="2"/>
      <charset val="204"/>
    </font>
    <font>
      <b/>
      <sz val="20"/>
      <name val="Arial"/>
      <family val="2"/>
      <charset val="204"/>
    </font>
    <font>
      <b/>
      <sz val="28"/>
      <name val="Arial"/>
      <family val="2"/>
      <charset val="204"/>
    </font>
    <font>
      <sz val="34"/>
      <name val="Calibri"/>
      <family val="2"/>
      <charset val="204"/>
    </font>
    <font>
      <b/>
      <sz val="16"/>
      <color indexed="14"/>
      <name val="Calibri"/>
      <family val="2"/>
      <charset val="204"/>
    </font>
    <font>
      <b/>
      <sz val="8"/>
      <color indexed="9"/>
      <name val="Arial"/>
      <family val="2"/>
      <charset val="204"/>
    </font>
    <font>
      <sz val="9"/>
      <name val="宋体"/>
      <charset val="134"/>
    </font>
    <font>
      <sz val="12"/>
      <color indexed="8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i/>
      <sz val="11"/>
      <name val="Arial"/>
      <family val="2"/>
      <charset val="204"/>
    </font>
    <font>
      <b/>
      <sz val="11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7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0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2"/>
      <color theme="0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4"/>
      <color theme="0"/>
      <name val="Arial"/>
      <family val="2"/>
      <charset val="204"/>
    </font>
    <font>
      <sz val="10"/>
      <color theme="0"/>
      <name val="Arial"/>
      <family val="2"/>
      <charset val="204"/>
    </font>
    <font>
      <sz val="12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2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sz val="9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8"/>
      <color rgb="FFFF660A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rgb="FF4C4D54"/>
      <name val="Arial"/>
      <family val="2"/>
      <charset val="204"/>
    </font>
    <font>
      <b/>
      <sz val="9"/>
      <color indexed="63"/>
      <name val="Calibri"/>
      <family val="2"/>
      <charset val="204"/>
      <scheme val="minor"/>
    </font>
    <font>
      <sz val="12"/>
      <color indexed="63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rgb="FF00B050"/>
      <name val="Calibri"/>
      <family val="2"/>
      <charset val="204"/>
      <scheme val="minor"/>
    </font>
    <font>
      <b/>
      <sz val="10"/>
      <color rgb="FF4C4D54"/>
      <name val="Arial"/>
      <family val="2"/>
      <charset val="204"/>
    </font>
    <font>
      <b/>
      <i/>
      <sz val="12"/>
      <color theme="0"/>
      <name val="Calibri"/>
      <family val="2"/>
      <charset val="204"/>
      <scheme val="minor"/>
    </font>
    <font>
      <sz val="11"/>
      <color theme="0"/>
      <name val="Arial"/>
      <family val="2"/>
      <charset val="204"/>
    </font>
    <font>
      <b/>
      <sz val="18"/>
      <color theme="0"/>
      <name val="Arial"/>
      <family val="2"/>
      <charset val="204"/>
    </font>
    <font>
      <b/>
      <i/>
      <sz val="12"/>
      <color theme="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8"/>
      <color rgb="FF4C4D54"/>
      <name val="Calibri"/>
      <family val="2"/>
      <charset val="204"/>
    </font>
    <font>
      <b/>
      <sz val="14"/>
      <color theme="10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sz val="8"/>
      <color theme="10"/>
      <name val="Calibri"/>
      <family val="2"/>
      <charset val="204"/>
      <scheme val="minor"/>
    </font>
    <font>
      <sz val="10"/>
      <color theme="10"/>
      <name val="Calibri"/>
      <family val="2"/>
      <charset val="204"/>
      <scheme val="minor"/>
    </font>
    <font>
      <i/>
      <sz val="11"/>
      <color theme="10"/>
      <name val="Calibri"/>
      <family val="2"/>
      <charset val="204"/>
      <scheme val="minor"/>
    </font>
    <font>
      <i/>
      <sz val="8"/>
      <color theme="10"/>
      <name val="Calibri"/>
      <family val="2"/>
      <charset val="204"/>
      <scheme val="minor"/>
    </font>
    <font>
      <sz val="12"/>
      <color theme="0"/>
      <name val="Arial"/>
      <family val="2"/>
      <charset val="204"/>
    </font>
    <font>
      <sz val="12"/>
      <color theme="9" tint="-0.249977111117893"/>
      <name val="Calibri"/>
      <family val="2"/>
      <charset val="204"/>
      <scheme val="minor"/>
    </font>
    <font>
      <b/>
      <sz val="22"/>
      <color rgb="FFFF33CC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0"/>
      <name val="Arial"/>
      <family val="2"/>
      <charset val="204"/>
    </font>
    <font>
      <sz val="10"/>
      <color theme="0"/>
      <name val="Calibri"/>
      <family val="2"/>
      <charset val="204"/>
      <scheme val="minor"/>
    </font>
    <font>
      <b/>
      <sz val="10"/>
      <color rgb="FFFF0000"/>
      <name val="Arial"/>
      <family val="2"/>
      <charset val="204"/>
    </font>
    <font>
      <b/>
      <sz val="10"/>
      <color theme="0"/>
      <name val="Arial"/>
      <family val="2"/>
      <charset val="204"/>
    </font>
    <font>
      <i/>
      <sz val="16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1"/>
      <color rgb="FFFF0000"/>
      <name val="Arial"/>
      <family val="2"/>
      <charset val="204"/>
    </font>
    <font>
      <b/>
      <sz val="16"/>
      <color theme="0"/>
      <name val="Arial"/>
      <family val="2"/>
      <charset val="204"/>
    </font>
    <font>
      <sz val="12"/>
      <color theme="2" tint="-0.749992370372631"/>
      <name val="Calibri"/>
      <family val="2"/>
      <charset val="204"/>
      <scheme val="minor"/>
    </font>
    <font>
      <sz val="10"/>
      <color rgb="FFFF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22"/>
      <color rgb="FFFF0000"/>
      <name val="Arial"/>
      <family val="2"/>
      <charset val="204"/>
    </font>
    <font>
      <u/>
      <sz val="10"/>
      <color theme="10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7"/>
      <color theme="1"/>
      <name val="Arial"/>
      <family val="2"/>
      <charset val="204"/>
    </font>
    <font>
      <sz val="10"/>
      <color theme="1"/>
      <name val="Calibri"/>
      <family val="2"/>
      <charset val="204"/>
    </font>
    <font>
      <b/>
      <sz val="8"/>
      <color theme="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16"/>
      <color rgb="FF9966FF"/>
      <name val="Calibri"/>
      <family val="2"/>
      <charset val="204"/>
      <scheme val="minor"/>
    </font>
    <font>
      <b/>
      <sz val="16"/>
      <color theme="3" tint="0.3999755851924192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color theme="0"/>
      <name val="Arial"/>
      <family val="2"/>
      <charset val="204"/>
    </font>
    <font>
      <b/>
      <sz val="22"/>
      <color rgb="FF00B050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b/>
      <sz val="16"/>
      <color rgb="FFFF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3"/>
      </left>
      <right/>
      <top style="thin">
        <color indexed="53"/>
      </top>
      <bottom/>
      <diagonal/>
    </border>
    <border>
      <left style="thin">
        <color indexed="53"/>
      </left>
      <right style="thin">
        <color indexed="53"/>
      </right>
      <top style="thin">
        <color indexed="53"/>
      </top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40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53"/>
      </top>
      <bottom/>
      <diagonal/>
    </border>
    <border>
      <left/>
      <right/>
      <top/>
      <bottom style="thin">
        <color indexed="53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indexed="40"/>
      </top>
      <bottom style="thin">
        <color indexed="40"/>
      </bottom>
      <diagonal/>
    </border>
    <border>
      <left/>
      <right/>
      <top/>
      <bottom style="thin">
        <color indexed="40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9"/>
      </top>
      <bottom style="thin">
        <color indexed="53"/>
      </bottom>
      <diagonal/>
    </border>
    <border>
      <left/>
      <right style="thin">
        <color indexed="53"/>
      </right>
      <top style="thin">
        <color indexed="53"/>
      </top>
      <bottom/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/>
      <top style="medium">
        <color indexed="9"/>
      </top>
      <bottom/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rgb="FFFF6600"/>
      </left>
      <right/>
      <top style="thin">
        <color rgb="FFFF6600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medium">
        <color theme="9" tint="-0.249977111117893"/>
      </top>
      <bottom/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/>
      <diagonal/>
    </border>
    <border>
      <left/>
      <right style="thin">
        <color theme="9" tint="-0.249977111117893"/>
      </right>
      <top/>
      <bottom/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/>
      <top style="thin">
        <color rgb="FF00B0F0"/>
      </top>
      <bottom style="thin">
        <color rgb="FF00B0F0"/>
      </bottom>
      <diagonal/>
    </border>
    <border>
      <left/>
      <right/>
      <top style="thin">
        <color rgb="FF00B0F0"/>
      </top>
      <bottom/>
      <diagonal/>
    </border>
    <border>
      <left/>
      <right/>
      <top/>
      <bottom style="thin">
        <color rgb="FF00B0F0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hair">
        <color theme="1"/>
      </left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indexed="9"/>
      </right>
      <top/>
      <bottom style="thin">
        <color theme="0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/>
      <top/>
      <bottom/>
      <diagonal/>
    </border>
    <border>
      <left/>
      <right style="thin">
        <color theme="0"/>
      </right>
      <top/>
      <bottom style="thin">
        <color indexed="9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medium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medium">
        <color theme="9" tint="-0.24994659260841701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 diagonalUp="1" diagonalDown="1"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 style="thin">
        <color theme="1"/>
      </diagonal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 style="thin">
        <color theme="9" tint="-0.24994659260841701"/>
      </bottom>
      <diagonal/>
    </border>
    <border diagonalUp="1" diagonalDown="1"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 style="thin">
        <color indexed="64"/>
      </diagonal>
    </border>
    <border diagonalUp="1" diagonalDown="1">
      <left style="thin">
        <color theme="9" tint="-0.24994659260841701"/>
      </left>
      <right style="thin">
        <color theme="9" tint="-0.24994659260841701"/>
      </right>
      <top/>
      <bottom/>
      <diagonal style="thin">
        <color indexed="64"/>
      </diagonal>
    </border>
    <border>
      <left/>
      <right style="thin">
        <color theme="9" tint="-0.24994659260841701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9" tint="-0.24994659260841701"/>
      </top>
      <bottom style="thin">
        <color theme="9" tint="-0.249977111117893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/>
      <top/>
      <bottom style="thin">
        <color indexed="9"/>
      </bottom>
      <diagonal/>
    </border>
    <border>
      <left/>
      <right style="thin">
        <color rgb="FF00B050"/>
      </right>
      <top style="thin">
        <color rgb="FF00B050"/>
      </top>
      <bottom style="thin">
        <color indexed="9"/>
      </bottom>
      <diagonal/>
    </border>
    <border>
      <left/>
      <right/>
      <top style="thin">
        <color rgb="FF00B050"/>
      </top>
      <bottom style="thin">
        <color indexed="9"/>
      </bottom>
      <diagonal/>
    </border>
    <border>
      <left/>
      <right/>
      <top style="thin">
        <color rgb="FFFF6600"/>
      </top>
      <bottom style="thin">
        <color rgb="FFFF6600"/>
      </bottom>
      <diagonal/>
    </border>
    <border>
      <left/>
      <right/>
      <top style="thin">
        <color theme="9" tint="-0.249977111117893"/>
      </top>
      <bottom style="medium">
        <color theme="9" tint="-0.249977111117893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medium">
        <color indexed="9"/>
      </left>
      <right/>
      <top/>
      <bottom/>
      <diagonal/>
    </border>
  </borders>
  <cellStyleXfs count="156">
    <xf numFmtId="0" fontId="0" fillId="0" borderId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5" fillId="0" borderId="0"/>
    <xf numFmtId="0" fontId="75" fillId="0" borderId="0"/>
    <xf numFmtId="0" fontId="57" fillId="0" borderId="0">
      <alignment vertical="center"/>
    </xf>
    <xf numFmtId="0" fontId="75" fillId="0" borderId="0"/>
    <xf numFmtId="0" fontId="57" fillId="0" borderId="0">
      <alignment vertical="center"/>
    </xf>
    <xf numFmtId="0" fontId="7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" fillId="0" borderId="0">
      <alignment horizontal="left"/>
    </xf>
    <xf numFmtId="9" fontId="70" fillId="0" borderId="0" applyFont="0" applyFill="0" applyBorder="0" applyAlignment="0" applyProtection="0"/>
    <xf numFmtId="0" fontId="22" fillId="0" borderId="0"/>
    <xf numFmtId="43" fontId="70" fillId="0" borderId="0" applyFont="0" applyFill="0" applyBorder="0" applyAlignment="0" applyProtection="0"/>
    <xf numFmtId="0" fontId="57" fillId="0" borderId="0">
      <alignment vertical="center"/>
    </xf>
    <xf numFmtId="0" fontId="57" fillId="0" borderId="0">
      <alignment vertical="center"/>
    </xf>
    <xf numFmtId="0" fontId="56" fillId="0" borderId="0">
      <alignment vertical="center"/>
    </xf>
    <xf numFmtId="0" fontId="58" fillId="0" borderId="1" applyNumberFormat="0" applyFill="0" applyProtection="0">
      <alignment vertical="center"/>
    </xf>
    <xf numFmtId="0" fontId="58" fillId="0" borderId="1" applyNumberFormat="0" applyFill="0" applyProtection="0">
      <alignment vertical="center"/>
    </xf>
    <xf numFmtId="0" fontId="58" fillId="0" borderId="1" applyNumberFormat="0" applyFill="0" applyProtection="0">
      <alignment vertical="center"/>
    </xf>
    <xf numFmtId="0" fontId="58" fillId="0" borderId="1" applyNumberFormat="0" applyFill="0" applyProtection="0">
      <alignment vertical="center"/>
    </xf>
    <xf numFmtId="0" fontId="59" fillId="0" borderId="2" applyNumberFormat="0" applyFill="0" applyProtection="0">
      <alignment vertical="center"/>
    </xf>
    <xf numFmtId="0" fontId="59" fillId="0" borderId="2" applyNumberFormat="0" applyFill="0" applyProtection="0">
      <alignment vertical="center"/>
    </xf>
    <xf numFmtId="0" fontId="59" fillId="0" borderId="2" applyNumberFormat="0" applyFill="0" applyProtection="0">
      <alignment vertical="center"/>
    </xf>
    <xf numFmtId="0" fontId="59" fillId="0" borderId="2" applyNumberFormat="0" applyFill="0" applyProtection="0">
      <alignment vertical="center"/>
    </xf>
  </cellStyleXfs>
  <cellXfs count="1160">
    <xf numFmtId="0" fontId="0" fillId="0" borderId="0" xfId="0"/>
    <xf numFmtId="49" fontId="5" fillId="0" borderId="0" xfId="0" applyNumberFormat="1" applyFont="1" applyFill="1" applyBorder="1" applyAlignment="1" applyProtection="1">
      <alignment vertical="center" wrapText="1"/>
      <protection hidden="1"/>
    </xf>
    <xf numFmtId="0" fontId="5" fillId="0" borderId="0" xfId="0" applyFont="1" applyFill="1" applyBorder="1" applyAlignment="1" applyProtection="1">
      <alignment horizontal="left" vertical="center" wrapText="1" indent="5"/>
      <protection hidden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/>
    <xf numFmtId="0" fontId="20" fillId="0" borderId="0" xfId="0" applyFont="1" applyAlignment="1">
      <alignment vertical="center"/>
    </xf>
    <xf numFmtId="0" fontId="0" fillId="0" borderId="0" xfId="0" applyFill="1"/>
    <xf numFmtId="0" fontId="77" fillId="0" borderId="0" xfId="0" applyFont="1" applyFill="1"/>
    <xf numFmtId="0" fontId="5" fillId="0" borderId="3" xfId="0" applyFont="1" applyFill="1" applyBorder="1" applyAlignment="1" applyProtection="1">
      <alignment horizontal="right" vertical="top"/>
      <protection hidden="1"/>
    </xf>
    <xf numFmtId="0" fontId="11" fillId="0" borderId="4" xfId="0" applyFont="1" applyFill="1" applyBorder="1" applyAlignment="1" applyProtection="1">
      <alignment horizontal="left" vertical="center" wrapText="1" indent="5"/>
      <protection hidden="1"/>
    </xf>
    <xf numFmtId="0" fontId="78" fillId="0" borderId="0" xfId="0" applyFont="1"/>
    <xf numFmtId="0" fontId="78" fillId="0" borderId="0" xfId="0" applyFont="1" applyAlignment="1">
      <alignment wrapText="1"/>
    </xf>
    <xf numFmtId="49" fontId="7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vertical="center" wrapText="1"/>
      <protection hidden="1"/>
    </xf>
    <xf numFmtId="0" fontId="5" fillId="3" borderId="0" xfId="0" applyFont="1" applyFill="1" applyBorder="1" applyAlignment="1" applyProtection="1">
      <alignment horizontal="left" vertical="center" wrapText="1" indent="5"/>
      <protection hidden="1"/>
    </xf>
    <xf numFmtId="0" fontId="0" fillId="3" borderId="0" xfId="0" applyFill="1" applyBorder="1"/>
    <xf numFmtId="0" fontId="11" fillId="3" borderId="4" xfId="0" applyFont="1" applyFill="1" applyBorder="1" applyAlignment="1" applyProtection="1">
      <alignment horizontal="left" vertical="center" wrapText="1" indent="5"/>
      <protection hidden="1"/>
    </xf>
    <xf numFmtId="49" fontId="7" fillId="3" borderId="33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/>
    <xf numFmtId="2" fontId="79" fillId="0" borderId="0" xfId="0" applyNumberFormat="1" applyFont="1" applyFill="1" applyBorder="1" applyAlignment="1" applyProtection="1">
      <alignment horizontal="center" vertical="center" wrapText="1"/>
      <protection hidden="1"/>
    </xf>
    <xf numFmtId="2" fontId="79" fillId="0" borderId="0" xfId="0" applyNumberFormat="1" applyFont="1" applyAlignment="1">
      <alignment vertical="center"/>
    </xf>
    <xf numFmtId="2" fontId="79" fillId="3" borderId="0" xfId="0" applyNumberFormat="1" applyFont="1" applyFill="1" applyBorder="1" applyAlignment="1" applyProtection="1">
      <alignment vertical="center" wrapText="1"/>
      <protection hidden="1"/>
    </xf>
    <xf numFmtId="2" fontId="82" fillId="0" borderId="7" xfId="0" applyNumberFormat="1" applyFont="1" applyFill="1" applyBorder="1" applyAlignment="1" applyProtection="1">
      <alignment vertical="center" wrapText="1"/>
      <protection hidden="1"/>
    </xf>
    <xf numFmtId="2" fontId="82" fillId="0" borderId="0" xfId="0" applyNumberFormat="1" applyFont="1" applyFill="1" applyBorder="1" applyAlignment="1" applyProtection="1">
      <alignment vertical="center" wrapText="1"/>
      <protection hidden="1"/>
    </xf>
    <xf numFmtId="2" fontId="71" fillId="0" borderId="0" xfId="0" applyNumberFormat="1" applyFont="1" applyAlignment="1">
      <alignment vertical="center"/>
    </xf>
    <xf numFmtId="2" fontId="79" fillId="0" borderId="0" xfId="0" applyNumberFormat="1" applyFont="1" applyAlignment="1">
      <alignment wrapText="1"/>
    </xf>
    <xf numFmtId="2" fontId="79" fillId="0" borderId="0" xfId="0" applyNumberFormat="1" applyFont="1" applyAlignment="1"/>
    <xf numFmtId="49" fontId="80" fillId="3" borderId="0" xfId="0" applyNumberFormat="1" applyFont="1" applyFill="1" applyBorder="1" applyAlignment="1" applyProtection="1">
      <alignment vertical="center" wrapText="1"/>
      <protection hidden="1"/>
    </xf>
    <xf numFmtId="0" fontId="0" fillId="3" borderId="0" xfId="0" applyFill="1"/>
    <xf numFmtId="0" fontId="0" fillId="0" borderId="10" xfId="0" applyBorder="1" applyAlignment="1">
      <alignment vertical="top" wrapText="1"/>
    </xf>
    <xf numFmtId="0" fontId="79" fillId="0" borderId="0" xfId="0" applyFont="1" applyAlignment="1">
      <alignment vertical="center"/>
    </xf>
    <xf numFmtId="49" fontId="7" fillId="3" borderId="6" xfId="0" applyNumberFormat="1" applyFont="1" applyFill="1" applyBorder="1" applyAlignment="1" applyProtection="1">
      <alignment horizontal="center" vertical="center" wrapText="1"/>
      <protection hidden="1"/>
    </xf>
    <xf numFmtId="0" fontId="77" fillId="0" borderId="0" xfId="0" applyFont="1"/>
    <xf numFmtId="0" fontId="11" fillId="0" borderId="9" xfId="0" applyFont="1" applyFill="1" applyBorder="1" applyAlignment="1" applyProtection="1">
      <alignment horizontal="left" vertical="center" wrapText="1" indent="5"/>
      <protection hidden="1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5" fillId="0" borderId="13" xfId="0" applyFont="1" applyFill="1" applyBorder="1" applyAlignment="1" applyProtection="1">
      <alignment vertical="center"/>
      <protection hidden="1"/>
    </xf>
    <xf numFmtId="2" fontId="83" fillId="3" borderId="0" xfId="0" applyNumberFormat="1" applyFont="1" applyFill="1" applyBorder="1" applyAlignment="1" applyProtection="1">
      <alignment vertical="center" wrapText="1"/>
      <protection hidden="1"/>
    </xf>
    <xf numFmtId="2" fontId="79" fillId="3" borderId="37" xfId="0" applyNumberFormat="1" applyFont="1" applyFill="1" applyBorder="1" applyAlignment="1" applyProtection="1">
      <alignment vertical="center" wrapText="1"/>
      <protection hidden="1"/>
    </xf>
    <xf numFmtId="49" fontId="5" fillId="3" borderId="0" xfId="0" applyNumberFormat="1" applyFont="1" applyFill="1" applyBorder="1" applyAlignment="1" applyProtection="1">
      <alignment horizontal="center" vertical="center" wrapText="1"/>
      <protection hidden="1"/>
    </xf>
    <xf numFmtId="49" fontId="80" fillId="3" borderId="37" xfId="0" applyNumberFormat="1" applyFont="1" applyFill="1" applyBorder="1" applyAlignment="1" applyProtection="1">
      <alignment vertical="center" wrapText="1"/>
      <protection hidden="1"/>
    </xf>
    <xf numFmtId="2" fontId="82" fillId="0" borderId="37" xfId="0" applyNumberFormat="1" applyFont="1" applyFill="1" applyBorder="1" applyAlignment="1" applyProtection="1">
      <alignment vertical="center" wrapText="1"/>
      <protection hidden="1"/>
    </xf>
    <xf numFmtId="0" fontId="9" fillId="0" borderId="0" xfId="0" applyFont="1" applyFill="1" applyBorder="1" applyAlignment="1" applyProtection="1">
      <alignment horizontal="left" vertical="center" wrapText="1" indent="5"/>
      <protection hidden="1"/>
    </xf>
    <xf numFmtId="0" fontId="10" fillId="0" borderId="0" xfId="0" applyFont="1" applyFill="1" applyBorder="1" applyAlignment="1" applyProtection="1">
      <alignment horizontal="left" vertical="center" wrapText="1" indent="1"/>
      <protection hidden="1"/>
    </xf>
    <xf numFmtId="49" fontId="7" fillId="0" borderId="0" xfId="0" applyNumberFormat="1" applyFont="1" applyFill="1" applyBorder="1" applyAlignment="1" applyProtection="1">
      <alignment horizontal="left" vertical="center" wrapText="1"/>
      <protection hidden="1"/>
    </xf>
    <xf numFmtId="49" fontId="7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5" fillId="3" borderId="0" xfId="0" applyFont="1" applyFill="1" applyBorder="1" applyAlignment="1" applyProtection="1">
      <alignment horizontal="left" wrapText="1"/>
      <protection hidden="1"/>
    </xf>
    <xf numFmtId="0" fontId="77" fillId="0" borderId="0" xfId="0" applyFont="1" applyAlignment="1">
      <alignment horizontal="left"/>
    </xf>
    <xf numFmtId="0" fontId="5" fillId="3" borderId="0" xfId="0" applyFont="1" applyFill="1" applyBorder="1" applyAlignment="1" applyProtection="1">
      <alignment horizontal="left" vertical="center" wrapText="1"/>
      <protection hidden="1"/>
    </xf>
    <xf numFmtId="0" fontId="6" fillId="3" borderId="0" xfId="0" applyFont="1" applyFill="1" applyBorder="1" applyAlignment="1" applyProtection="1">
      <alignment vertical="center" wrapText="1"/>
      <protection hidden="1"/>
    </xf>
    <xf numFmtId="49" fontId="5" fillId="0" borderId="0" xfId="0" applyNumberFormat="1" applyFont="1" applyFill="1" applyBorder="1" applyAlignment="1" applyProtection="1">
      <alignment horizontal="left" vertical="center" wrapText="1"/>
      <protection hidden="1"/>
    </xf>
    <xf numFmtId="0" fontId="9" fillId="0" borderId="0" xfId="0" applyFont="1" applyBorder="1" applyProtection="1">
      <protection hidden="1"/>
    </xf>
    <xf numFmtId="0" fontId="3" fillId="3" borderId="0" xfId="0" applyFont="1" applyFill="1" applyBorder="1" applyProtection="1">
      <protection hidden="1"/>
    </xf>
    <xf numFmtId="0" fontId="3" fillId="3" borderId="0" xfId="0" applyFont="1" applyFill="1" applyBorder="1" applyAlignment="1" applyProtection="1">
      <alignment horizontal="center"/>
      <protection hidden="1"/>
    </xf>
    <xf numFmtId="0" fontId="4" fillId="3" borderId="0" xfId="0" applyFont="1" applyFill="1" applyBorder="1" applyAlignment="1" applyProtection="1">
      <alignment horizontal="left" vertical="center" wrapText="1"/>
      <protection hidden="1"/>
    </xf>
    <xf numFmtId="0" fontId="80" fillId="0" borderId="0" xfId="0" applyFont="1" applyFill="1" applyBorder="1" applyAlignment="1" applyProtection="1">
      <alignment horizontal="left" vertical="center" wrapText="1"/>
      <protection hidden="1"/>
    </xf>
    <xf numFmtId="0" fontId="6" fillId="3" borderId="0" xfId="0" applyFont="1" applyFill="1" applyBorder="1" applyAlignment="1" applyProtection="1">
      <alignment horizontal="left" vertical="center" wrapText="1"/>
      <protection hidden="1"/>
    </xf>
    <xf numFmtId="0" fontId="85" fillId="0" borderId="0" xfId="0" applyFont="1" applyBorder="1"/>
    <xf numFmtId="49" fontId="7" fillId="3" borderId="40" xfId="0" applyNumberFormat="1" applyFont="1" applyFill="1" applyBorder="1" applyAlignment="1" applyProtection="1">
      <alignment horizontal="center" vertical="center" wrapText="1"/>
      <protection hidden="1"/>
    </xf>
    <xf numFmtId="49" fontId="7" fillId="3" borderId="0" xfId="0" applyNumberFormat="1" applyFont="1" applyFill="1" applyBorder="1" applyAlignment="1" applyProtection="1">
      <alignment horizontal="left" vertical="center" wrapText="1"/>
      <protection hidden="1"/>
    </xf>
    <xf numFmtId="49" fontId="5" fillId="3" borderId="0" xfId="0" applyNumberFormat="1" applyFont="1" applyFill="1" applyBorder="1" applyAlignment="1" applyProtection="1">
      <alignment vertical="top" wrapText="1"/>
      <protection hidden="1"/>
    </xf>
    <xf numFmtId="0" fontId="6" fillId="3" borderId="0" xfId="0" applyFont="1" applyFill="1" applyBorder="1" applyAlignment="1" applyProtection="1">
      <alignment horizontal="left" vertical="center" wrapText="1"/>
      <protection hidden="1"/>
    </xf>
    <xf numFmtId="0" fontId="5" fillId="3" borderId="4" xfId="0" applyFont="1" applyFill="1" applyBorder="1" applyAlignment="1" applyProtection="1">
      <alignment horizontal="left" vertical="center" wrapText="1" indent="5"/>
      <protection hidden="1"/>
    </xf>
    <xf numFmtId="0" fontId="11" fillId="3" borderId="0" xfId="0" applyFont="1" applyFill="1" applyBorder="1" applyAlignment="1" applyProtection="1">
      <alignment horizontal="left" vertical="center" wrapText="1" indent="5"/>
      <protection hidden="1"/>
    </xf>
    <xf numFmtId="0" fontId="5" fillId="3" borderId="10" xfId="0" applyFont="1" applyFill="1" applyBorder="1" applyAlignment="1" applyProtection="1">
      <alignment horizontal="left" vertical="center" wrapText="1" indent="5"/>
      <protection hidden="1"/>
    </xf>
    <xf numFmtId="0" fontId="11" fillId="3" borderId="14" xfId="0" applyFont="1" applyFill="1" applyBorder="1" applyAlignment="1" applyProtection="1">
      <alignment horizontal="left" vertical="center" wrapText="1" indent="5"/>
      <protection hidden="1"/>
    </xf>
    <xf numFmtId="0" fontId="6" fillId="3" borderId="14" xfId="0" applyFont="1" applyFill="1" applyBorder="1" applyAlignment="1" applyProtection="1">
      <alignment vertical="center" wrapText="1"/>
      <protection hidden="1"/>
    </xf>
    <xf numFmtId="0" fontId="5" fillId="3" borderId="14" xfId="0" applyFont="1" applyFill="1" applyBorder="1" applyAlignment="1" applyProtection="1">
      <alignment horizontal="left" vertical="center" wrapText="1" indent="5"/>
      <protection hidden="1"/>
    </xf>
    <xf numFmtId="0" fontId="11" fillId="3" borderId="7" xfId="0" applyFont="1" applyFill="1" applyBorder="1" applyAlignment="1" applyProtection="1">
      <alignment horizontal="left" vertical="center" wrapText="1" indent="5"/>
      <protection hidden="1"/>
    </xf>
    <xf numFmtId="49" fontId="5" fillId="0" borderId="0" xfId="0" applyNumberFormat="1" applyFont="1" applyFill="1" applyBorder="1" applyAlignment="1" applyProtection="1">
      <alignment horizontal="left" vertical="top" wrapText="1"/>
      <protection hidden="1"/>
    </xf>
    <xf numFmtId="0" fontId="86" fillId="3" borderId="0" xfId="3" applyFont="1" applyFill="1" applyBorder="1" applyAlignment="1">
      <alignment horizontal="left" vertical="center" wrapText="1"/>
    </xf>
    <xf numFmtId="0" fontId="11" fillId="3" borderId="0" xfId="0" applyFont="1" applyFill="1" applyBorder="1" applyAlignment="1" applyProtection="1">
      <alignment horizontal="left" wrapText="1"/>
      <protection hidden="1"/>
    </xf>
    <xf numFmtId="0" fontId="6" fillId="3" borderId="0" xfId="0" applyFont="1" applyFill="1" applyBorder="1" applyAlignment="1" applyProtection="1">
      <alignment wrapText="1"/>
      <protection hidden="1"/>
    </xf>
    <xf numFmtId="0" fontId="11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79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23" fillId="0" borderId="0" xfId="0" applyFont="1" applyFill="1" applyBorder="1" applyAlignment="1" applyProtection="1">
      <alignment vertical="center"/>
      <protection hidden="1"/>
    </xf>
    <xf numFmtId="0" fontId="24" fillId="0" borderId="0" xfId="0" applyFont="1" applyFill="1" applyBorder="1" applyAlignment="1" applyProtection="1">
      <alignment vertical="center"/>
      <protection hidden="1"/>
    </xf>
    <xf numFmtId="0" fontId="32" fillId="0" borderId="0" xfId="0" applyFont="1" applyFill="1" applyBorder="1" applyAlignment="1" applyProtection="1">
      <alignment horizontal="left" vertical="center"/>
      <protection hidden="1"/>
    </xf>
    <xf numFmtId="0" fontId="87" fillId="0" borderId="0" xfId="0" applyFont="1" applyBorder="1" applyAlignment="1">
      <alignment vertical="center" wrapText="1"/>
    </xf>
    <xf numFmtId="0" fontId="6" fillId="0" borderId="0" xfId="0" applyFont="1" applyFill="1" applyBorder="1" applyAlignment="1" applyProtection="1">
      <alignment vertical="center" wrapText="1"/>
      <protection hidden="1"/>
    </xf>
    <xf numFmtId="0" fontId="88" fillId="3" borderId="0" xfId="3" applyFont="1" applyFill="1" applyBorder="1" applyAlignment="1">
      <alignment horizontal="left" vertical="center" wrapText="1"/>
    </xf>
    <xf numFmtId="2" fontId="79" fillId="3" borderId="0" xfId="0" applyNumberFormat="1" applyFont="1" applyFill="1" applyBorder="1" applyAlignment="1" applyProtection="1">
      <alignment horizontal="left" vertical="center" wrapText="1"/>
      <protection hidden="1"/>
    </xf>
    <xf numFmtId="49" fontId="5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77" fillId="0" borderId="0" xfId="0" applyFont="1" applyBorder="1"/>
    <xf numFmtId="0" fontId="9" fillId="3" borderId="0" xfId="0" applyFont="1" applyFill="1" applyBorder="1" applyAlignment="1" applyProtection="1">
      <alignment horizontal="left" vertical="center" wrapText="1" indent="5"/>
      <protection hidden="1"/>
    </xf>
    <xf numFmtId="0" fontId="5" fillId="0" borderId="10" xfId="0" applyFont="1" applyFill="1" applyBorder="1" applyAlignment="1" applyProtection="1">
      <alignment horizontal="left" vertical="center" wrapText="1" indent="5"/>
      <protection hidden="1"/>
    </xf>
    <xf numFmtId="0" fontId="2" fillId="0" borderId="0" xfId="0" applyFont="1" applyFill="1" applyBorder="1" applyAlignment="1" applyProtection="1">
      <alignment horizontal="center" vertical="center"/>
      <protection hidden="1"/>
    </xf>
    <xf numFmtId="2" fontId="79" fillId="0" borderId="0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Fill="1" applyBorder="1"/>
    <xf numFmtId="0" fontId="89" fillId="0" borderId="0" xfId="3" applyFont="1" applyFill="1" applyBorder="1" applyAlignment="1">
      <alignment horizontal="center" vertical="center" wrapText="1"/>
    </xf>
    <xf numFmtId="49" fontId="90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89" fillId="0" borderId="0" xfId="3" applyFont="1" applyFill="1" applyBorder="1" applyAlignment="1">
      <alignment horizontal="left" vertical="center" wrapText="1"/>
    </xf>
    <xf numFmtId="2" fontId="91" fillId="0" borderId="0" xfId="0" applyNumberFormat="1" applyFont="1" applyFill="1" applyBorder="1" applyAlignment="1" applyProtection="1">
      <alignment vertical="center" wrapText="1"/>
      <protection hidden="1"/>
    </xf>
    <xf numFmtId="0" fontId="6" fillId="0" borderId="0" xfId="0" applyFont="1" applyFill="1" applyBorder="1" applyAlignment="1" applyProtection="1">
      <alignment horizontal="right" vertical="center" wrapText="1" indent="2"/>
      <protection hidden="1"/>
    </xf>
    <xf numFmtId="2" fontId="79" fillId="0" borderId="0" xfId="0" applyNumberFormat="1" applyFont="1" applyFill="1" applyBorder="1" applyAlignment="1" applyProtection="1">
      <alignment vertical="center" wrapText="1"/>
      <protection hidden="1"/>
    </xf>
    <xf numFmtId="0" fontId="15" fillId="0" borderId="0" xfId="0" applyFont="1" applyFill="1" applyBorder="1" applyAlignment="1" applyProtection="1">
      <alignment vertical="top"/>
      <protection hidden="1"/>
    </xf>
    <xf numFmtId="0" fontId="5" fillId="0" borderId="0" xfId="141" applyFont="1" applyFill="1" applyBorder="1" applyAlignment="1" applyProtection="1">
      <alignment horizontal="center" vertical="center" wrapText="1"/>
      <protection hidden="1"/>
    </xf>
    <xf numFmtId="2" fontId="79" fillId="0" borderId="0" xfId="141" applyNumberFormat="1" applyFont="1" applyFill="1" applyBorder="1" applyAlignment="1" applyProtection="1">
      <alignment horizontal="left" vertical="center" wrapText="1"/>
      <protection hidden="1"/>
    </xf>
    <xf numFmtId="0" fontId="9" fillId="0" borderId="0" xfId="0" applyFont="1" applyFill="1" applyBorder="1" applyAlignment="1" applyProtection="1">
      <alignment horizontal="left" vertical="center" wrapText="1"/>
      <protection hidden="1"/>
    </xf>
    <xf numFmtId="0" fontId="15" fillId="0" borderId="10" xfId="0" applyFont="1" applyFill="1" applyBorder="1" applyAlignment="1" applyProtection="1">
      <alignment vertical="center"/>
      <protection hidden="1"/>
    </xf>
    <xf numFmtId="0" fontId="5" fillId="0" borderId="0" xfId="0" applyFont="1" applyFill="1" applyBorder="1" applyAlignment="1" applyProtection="1">
      <alignment vertical="top" wrapText="1"/>
      <protection hidden="1"/>
    </xf>
    <xf numFmtId="0" fontId="6" fillId="0" borderId="15" xfId="0" applyFont="1" applyFill="1" applyBorder="1" applyAlignment="1" applyProtection="1">
      <alignment vertical="center" wrapText="1"/>
      <protection hidden="1"/>
    </xf>
    <xf numFmtId="0" fontId="10" fillId="0" borderId="0" xfId="0" applyFont="1" applyFill="1" applyBorder="1" applyAlignment="1" applyProtection="1">
      <alignment vertical="center" wrapText="1"/>
      <protection hidden="1"/>
    </xf>
    <xf numFmtId="0" fontId="0" fillId="0" borderId="0" xfId="0" applyBorder="1" applyAlignment="1"/>
    <xf numFmtId="0" fontId="0" fillId="0" borderId="0" xfId="0" applyAlignme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Fill="1" applyBorder="1" applyAlignment="1" applyProtection="1">
      <alignment vertical="center"/>
      <protection hidden="1"/>
    </xf>
    <xf numFmtId="0" fontId="79" fillId="0" borderId="0" xfId="0" applyFont="1" applyFill="1" applyBorder="1" applyAlignment="1" applyProtection="1">
      <alignment vertical="center" wrapText="1"/>
      <protection hidden="1"/>
    </xf>
    <xf numFmtId="0" fontId="5" fillId="0" borderId="16" xfId="0" applyFont="1" applyFill="1" applyBorder="1" applyAlignment="1" applyProtection="1">
      <alignment vertical="center"/>
      <protection hidden="1"/>
    </xf>
    <xf numFmtId="49" fontId="79" fillId="0" borderId="7" xfId="0" applyNumberFormat="1" applyFont="1" applyFill="1" applyBorder="1" applyAlignment="1" applyProtection="1">
      <alignment vertical="top" wrapText="1"/>
      <protection hidden="1"/>
    </xf>
    <xf numFmtId="0" fontId="0" fillId="0" borderId="0" xfId="0" applyFont="1"/>
    <xf numFmtId="49" fontId="79" fillId="0" borderId="7" xfId="0" applyNumberFormat="1" applyFont="1" applyFill="1" applyBorder="1" applyAlignment="1" applyProtection="1">
      <alignment vertical="center" wrapText="1"/>
      <protection hidden="1"/>
    </xf>
    <xf numFmtId="49" fontId="5" fillId="3" borderId="0" xfId="0" applyNumberFormat="1" applyFont="1" applyFill="1" applyBorder="1" applyAlignment="1" applyProtection="1">
      <alignment vertical="top" wrapText="1"/>
      <protection hidden="1"/>
    </xf>
    <xf numFmtId="49" fontId="7" fillId="3" borderId="0" xfId="0" applyNumberFormat="1" applyFont="1" applyFill="1" applyBorder="1" applyAlignment="1" applyProtection="1">
      <alignment horizontal="left" vertical="center" wrapText="1"/>
      <protection hidden="1"/>
    </xf>
    <xf numFmtId="0" fontId="35" fillId="0" borderId="0" xfId="0" applyFont="1" applyAlignment="1">
      <alignment horizontal="center"/>
    </xf>
    <xf numFmtId="0" fontId="19" fillId="0" borderId="0" xfId="0" applyFont="1" applyBorder="1" applyAlignment="1">
      <alignment vertical="center" wrapText="1"/>
    </xf>
    <xf numFmtId="0" fontId="36" fillId="0" borderId="0" xfId="0" applyFont="1" applyFill="1" applyBorder="1" applyAlignment="1" applyProtection="1">
      <alignment horizontal="left" vertical="center"/>
      <protection hidden="1"/>
    </xf>
    <xf numFmtId="0" fontId="4" fillId="3" borderId="0" xfId="0" applyFont="1" applyFill="1" applyBorder="1" applyAlignment="1" applyProtection="1">
      <alignment horizontal="center" vertical="center" wrapText="1"/>
      <protection hidden="1"/>
    </xf>
    <xf numFmtId="49" fontId="11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0" xfId="0" applyFont="1" applyFill="1" applyAlignment="1">
      <alignment horizontal="center" vertical="center"/>
    </xf>
    <xf numFmtId="0" fontId="32" fillId="0" borderId="0" xfId="0" applyFont="1" applyFill="1" applyBorder="1" applyAlignment="1" applyProtection="1">
      <alignment vertical="center"/>
      <protection hidden="1"/>
    </xf>
    <xf numFmtId="49" fontId="7" fillId="3" borderId="0" xfId="0" applyNumberFormat="1" applyFont="1" applyFill="1" applyBorder="1" applyAlignment="1" applyProtection="1">
      <alignment vertical="center" wrapText="1"/>
      <protection hidden="1"/>
    </xf>
    <xf numFmtId="49" fontId="79" fillId="3" borderId="0" xfId="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141" applyFont="1" applyFill="1" applyBorder="1" applyAlignment="1" applyProtection="1">
      <alignment horizontal="left" vertical="center" wrapText="1" indent="3"/>
      <protection hidden="1"/>
    </xf>
    <xf numFmtId="0" fontId="6" fillId="0" borderId="0" xfId="0" applyFont="1" applyFill="1" applyBorder="1" applyAlignment="1" applyProtection="1">
      <alignment horizontal="left" vertical="center" wrapText="1" indent="3"/>
      <protection hidden="1"/>
    </xf>
    <xf numFmtId="0" fontId="6" fillId="0" borderId="0" xfId="141" applyFont="1" applyFill="1" applyBorder="1" applyAlignment="1" applyProtection="1">
      <alignment horizontal="left" wrapText="1" indent="3"/>
      <protection hidden="1"/>
    </xf>
    <xf numFmtId="0" fontId="92" fillId="0" borderId="0" xfId="0" applyFont="1"/>
    <xf numFmtId="0" fontId="88" fillId="0" borderId="0" xfId="3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1" fillId="0" borderId="0" xfId="0" applyFont="1" applyFill="1" applyBorder="1" applyAlignment="1" applyProtection="1">
      <alignment horizontal="left" vertical="center" wrapText="1" indent="5"/>
      <protection hidden="1"/>
    </xf>
    <xf numFmtId="0" fontId="2" fillId="0" borderId="42" xfId="0" applyFont="1" applyFill="1" applyBorder="1" applyAlignment="1" applyProtection="1">
      <alignment vertical="center"/>
      <protection hidden="1"/>
    </xf>
    <xf numFmtId="49" fontId="5" fillId="3" borderId="0" xfId="0" applyNumberFormat="1" applyFont="1" applyFill="1" applyBorder="1" applyAlignment="1" applyProtection="1">
      <alignment horizontal="left" vertical="center" wrapText="1" indent="1"/>
      <protection hidden="1"/>
    </xf>
    <xf numFmtId="0" fontId="11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0" xfId="0" applyNumberFormat="1" applyFont="1" applyFill="1" applyBorder="1" applyAlignment="1" applyProtection="1">
      <alignment vertical="center" wrapText="1"/>
      <protection hidden="1"/>
    </xf>
    <xf numFmtId="0" fontId="10" fillId="0" borderId="0" xfId="0" applyFont="1" applyFill="1" applyBorder="1" applyAlignment="1" applyProtection="1">
      <alignment horizontal="left" vertical="center" wrapText="1"/>
      <protection hidden="1"/>
    </xf>
    <xf numFmtId="0" fontId="10" fillId="0" borderId="7" xfId="0" applyFont="1" applyFill="1" applyBorder="1" applyAlignment="1" applyProtection="1">
      <alignment horizontal="left" vertical="center" wrapText="1"/>
      <protection hidden="1"/>
    </xf>
    <xf numFmtId="0" fontId="7" fillId="0" borderId="32" xfId="0" applyFont="1" applyFill="1" applyBorder="1" applyAlignment="1" applyProtection="1">
      <alignment horizontal="center" vertical="center" wrapText="1"/>
      <protection hidden="1"/>
    </xf>
    <xf numFmtId="0" fontId="88" fillId="0" borderId="0" xfId="3" applyFont="1" applyFill="1" applyBorder="1" applyAlignment="1">
      <alignment horizontal="center" vertical="center" wrapText="1"/>
    </xf>
    <xf numFmtId="0" fontId="11" fillId="0" borderId="7" xfId="0" applyFont="1" applyFill="1" applyBorder="1" applyAlignment="1" applyProtection="1">
      <alignment horizontal="left" vertical="center" wrapText="1" indent="5"/>
      <protection hidden="1"/>
    </xf>
    <xf numFmtId="0" fontId="11" fillId="0" borderId="14" xfId="0" applyFont="1" applyFill="1" applyBorder="1" applyAlignment="1" applyProtection="1">
      <alignment horizontal="left" vertical="center" wrapText="1" indent="5"/>
      <protection hidden="1"/>
    </xf>
    <xf numFmtId="0" fontId="9" fillId="0" borderId="14" xfId="0" applyFont="1" applyFill="1" applyBorder="1" applyAlignment="1" applyProtection="1">
      <alignment horizontal="left" vertical="center" wrapText="1" indent="5"/>
      <protection hidden="1"/>
    </xf>
    <xf numFmtId="2" fontId="91" fillId="0" borderId="37" xfId="0" applyNumberFormat="1" applyFont="1" applyFill="1" applyBorder="1" applyAlignment="1" applyProtection="1">
      <alignment vertical="center" wrapText="1"/>
      <protection hidden="1"/>
    </xf>
    <xf numFmtId="167" fontId="9" fillId="0" borderId="40" xfId="0" applyNumberFormat="1" applyFont="1" applyFill="1" applyBorder="1" applyAlignment="1" applyProtection="1">
      <alignment vertical="center" wrapText="1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2" fontId="79" fillId="0" borderId="0" xfId="0" applyNumberFormat="1" applyFont="1" applyFill="1" applyBorder="1" applyAlignment="1" applyProtection="1">
      <alignment vertical="center"/>
      <protection hidden="1"/>
    </xf>
    <xf numFmtId="0" fontId="6" fillId="3" borderId="0" xfId="0" applyFont="1" applyFill="1" applyBorder="1" applyProtection="1">
      <protection hidden="1"/>
    </xf>
    <xf numFmtId="0" fontId="17" fillId="0" borderId="19" xfId="0" applyFont="1" applyFill="1" applyBorder="1" applyProtection="1">
      <protection hidden="1"/>
    </xf>
    <xf numFmtId="0" fontId="6" fillId="0" borderId="20" xfId="0" applyFont="1" applyFill="1" applyBorder="1" applyAlignment="1" applyProtection="1">
      <alignment horizontal="right" wrapText="1"/>
      <protection hidden="1"/>
    </xf>
    <xf numFmtId="0" fontId="17" fillId="0" borderId="0" xfId="0" applyFont="1" applyFill="1" applyBorder="1" applyProtection="1">
      <protection hidden="1"/>
    </xf>
    <xf numFmtId="0" fontId="6" fillId="0" borderId="0" xfId="0" applyFont="1" applyFill="1" applyBorder="1" applyAlignment="1" applyProtection="1">
      <alignment horizontal="right" wrapText="1"/>
      <protection hidden="1"/>
    </xf>
    <xf numFmtId="2" fontId="79" fillId="0" borderId="45" xfId="0" applyNumberFormat="1" applyFont="1" applyFill="1" applyBorder="1" applyAlignment="1" applyProtection="1">
      <alignment vertical="center" wrapText="1"/>
      <protection hidden="1"/>
    </xf>
    <xf numFmtId="167" fontId="78" fillId="0" borderId="46" xfId="141" applyNumberFormat="1" applyFont="1" applyFill="1" applyBorder="1" applyAlignment="1" applyProtection="1">
      <alignment horizontal="center" vertical="center" wrapText="1"/>
      <protection hidden="1"/>
    </xf>
    <xf numFmtId="2" fontId="79" fillId="0" borderId="8" xfId="0" applyNumberFormat="1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left" vertical="center" wrapText="1"/>
      <protection hidden="1"/>
    </xf>
    <xf numFmtId="0" fontId="6" fillId="0" borderId="0" xfId="0" applyFont="1" applyFill="1" applyBorder="1" applyAlignment="1" applyProtection="1">
      <alignment horizontal="left" wrapText="1"/>
      <protection hidden="1"/>
    </xf>
    <xf numFmtId="0" fontId="17" fillId="3" borderId="0" xfId="0" applyFont="1" applyFill="1" applyBorder="1" applyProtection="1">
      <protection hidden="1"/>
    </xf>
    <xf numFmtId="0" fontId="17" fillId="3" borderId="21" xfId="0" applyFont="1" applyFill="1" applyBorder="1" applyProtection="1">
      <protection hidden="1"/>
    </xf>
    <xf numFmtId="0" fontId="6" fillId="3" borderId="0" xfId="0" applyFont="1" applyFill="1" applyBorder="1" applyAlignment="1" applyProtection="1">
      <alignment horizontal="left" vertical="center" wrapText="1" indent="3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17" fillId="3" borderId="22" xfId="0" applyFont="1" applyFill="1" applyBorder="1" applyProtection="1">
      <protection hidden="1"/>
    </xf>
    <xf numFmtId="0" fontId="7" fillId="0" borderId="0" xfId="0" applyFont="1" applyFill="1" applyBorder="1" applyAlignment="1" applyProtection="1">
      <alignment vertical="center" wrapText="1"/>
      <protection hidden="1"/>
    </xf>
    <xf numFmtId="0" fontId="21" fillId="0" borderId="0" xfId="0" applyFont="1" applyFill="1" applyBorder="1" applyAlignment="1" applyProtection="1">
      <protection hidden="1"/>
    </xf>
    <xf numFmtId="2" fontId="79" fillId="0" borderId="0" xfId="0" applyNumberFormat="1" applyFont="1" applyFill="1" applyBorder="1" applyAlignment="1" applyProtection="1">
      <protection hidden="1"/>
    </xf>
    <xf numFmtId="0" fontId="0" fillId="0" borderId="0" xfId="0" applyFill="1" applyAlignment="1"/>
    <xf numFmtId="0" fontId="13" fillId="0" borderId="0" xfId="0" applyFont="1" applyFill="1" applyBorder="1" applyAlignment="1" applyProtection="1">
      <alignment vertical="center"/>
      <protection hidden="1"/>
    </xf>
    <xf numFmtId="0" fontId="13" fillId="0" borderId="0" xfId="0" applyFont="1" applyFill="1" applyBorder="1" applyAlignment="1" applyProtection="1">
      <alignment horizontal="center" vertical="center"/>
      <protection hidden="1"/>
    </xf>
    <xf numFmtId="2" fontId="79" fillId="0" borderId="46" xfId="0" applyNumberFormat="1" applyFont="1" applyFill="1" applyBorder="1" applyAlignment="1" applyProtection="1">
      <alignment vertical="center" wrapText="1"/>
      <protection hidden="1"/>
    </xf>
    <xf numFmtId="2" fontId="90" fillId="0" borderId="0" xfId="0" applyNumberFormat="1" applyFont="1" applyFill="1" applyBorder="1" applyAlignment="1" applyProtection="1">
      <alignment vertical="center"/>
      <protection hidden="1"/>
    </xf>
    <xf numFmtId="0" fontId="90" fillId="0" borderId="0" xfId="0" applyFont="1" applyFill="1"/>
    <xf numFmtId="0" fontId="6" fillId="0" borderId="0" xfId="0" applyFont="1" applyFill="1" applyBorder="1" applyAlignment="1" applyProtection="1">
      <alignment horizontal="left" vertical="center" wrapText="1" indent="4"/>
      <protection hidden="1"/>
    </xf>
    <xf numFmtId="0" fontId="5" fillId="0" borderId="18" xfId="0" applyFont="1" applyFill="1" applyBorder="1" applyAlignment="1" applyProtection="1">
      <alignment horizontal="center" vertical="center" wrapText="1"/>
      <protection hidden="1"/>
    </xf>
    <xf numFmtId="0" fontId="7" fillId="0" borderId="18" xfId="0" applyFont="1" applyFill="1" applyBorder="1" applyAlignment="1" applyProtection="1">
      <alignment vertical="top" wrapText="1"/>
      <protection hidden="1"/>
    </xf>
    <xf numFmtId="2" fontId="79" fillId="0" borderId="0" xfId="0" applyNumberFormat="1" applyFont="1" applyFill="1" applyBorder="1" applyAlignment="1" applyProtection="1">
      <alignment vertical="top" wrapText="1"/>
      <protection hidden="1"/>
    </xf>
    <xf numFmtId="0" fontId="7" fillId="0" borderId="0" xfId="0" applyFont="1" applyFill="1" applyBorder="1" applyAlignment="1" applyProtection="1">
      <alignment vertical="top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49" fontId="7" fillId="0" borderId="0" xfId="0" applyNumberFormat="1" applyFont="1" applyFill="1" applyBorder="1" applyAlignment="1" applyProtection="1">
      <alignment horizontal="left" vertical="top" wrapText="1"/>
      <protection hidden="1"/>
    </xf>
    <xf numFmtId="0" fontId="94" fillId="0" borderId="0" xfId="0" applyFont="1"/>
    <xf numFmtId="0" fontId="95" fillId="0" borderId="0" xfId="0" applyFont="1"/>
    <xf numFmtId="49" fontId="7" fillId="0" borderId="0" xfId="141" applyNumberFormat="1" applyFont="1" applyFill="1" applyBorder="1" applyAlignment="1" applyProtection="1">
      <alignment horizontal="left" vertical="center" wrapText="1"/>
      <protection hidden="1"/>
    </xf>
    <xf numFmtId="2" fontId="79" fillId="0" borderId="37" xfId="141" applyNumberFormat="1" applyFont="1" applyFill="1" applyBorder="1" applyAlignment="1" applyProtection="1">
      <alignment horizontal="left" vertical="center" wrapText="1"/>
      <protection hidden="1"/>
    </xf>
    <xf numFmtId="0" fontId="5" fillId="0" borderId="0" xfId="141" applyFont="1" applyFill="1" applyBorder="1" applyAlignment="1" applyProtection="1">
      <alignment vertical="center" wrapText="1"/>
      <protection hidden="1"/>
    </xf>
    <xf numFmtId="0" fontId="40" fillId="0" borderId="0" xfId="0" applyFont="1" applyAlignment="1">
      <alignment horizontal="left" vertical="top"/>
    </xf>
    <xf numFmtId="0" fontId="39" fillId="0" borderId="0" xfId="0" applyFont="1" applyAlignment="1">
      <alignment horizontal="left" vertical="center"/>
    </xf>
    <xf numFmtId="0" fontId="0" fillId="0" borderId="0" xfId="0" applyAlignment="1">
      <alignment horizontal="left" indent="2"/>
    </xf>
    <xf numFmtId="0" fontId="94" fillId="0" borderId="23" xfId="0" applyFont="1" applyBorder="1" applyAlignment="1">
      <alignment horizontal="left" indent="1"/>
    </xf>
    <xf numFmtId="0" fontId="41" fillId="0" borderId="0" xfId="0" applyFont="1" applyBorder="1" applyAlignment="1">
      <alignment horizontal="left" vertical="top" indent="1"/>
    </xf>
    <xf numFmtId="0" fontId="95" fillId="0" borderId="23" xfId="0" applyFont="1" applyBorder="1"/>
    <xf numFmtId="0" fontId="94" fillId="0" borderId="23" xfId="0" applyFont="1" applyBorder="1"/>
    <xf numFmtId="0" fontId="39" fillId="0" borderId="48" xfId="0" applyFont="1" applyBorder="1" applyAlignment="1"/>
    <xf numFmtId="0" fontId="0" fillId="0" borderId="48" xfId="0" applyBorder="1"/>
    <xf numFmtId="0" fontId="97" fillId="0" borderId="0" xfId="0" applyFont="1" applyAlignment="1">
      <alignment horizontal="left" vertical="center" indent="1"/>
    </xf>
    <xf numFmtId="0" fontId="97" fillId="0" borderId="0" xfId="0" applyFont="1" applyAlignment="1">
      <alignment horizontal="left" vertical="center"/>
    </xf>
    <xf numFmtId="0" fontId="5" fillId="0" borderId="0" xfId="141" applyNumberFormat="1" applyFont="1" applyFill="1" applyBorder="1" applyAlignment="1" applyProtection="1">
      <alignment horizontal="center" vertical="center" wrapText="1"/>
      <protection hidden="1"/>
    </xf>
    <xf numFmtId="0" fontId="80" fillId="0" borderId="0" xfId="0" applyFont="1" applyFill="1" applyBorder="1" applyAlignment="1" applyProtection="1">
      <alignment horizontal="center" vertical="center"/>
      <protection hidden="1"/>
    </xf>
    <xf numFmtId="0" fontId="6" fillId="0" borderId="0" xfId="141" applyFont="1" applyFill="1" applyBorder="1" applyAlignment="1" applyProtection="1">
      <alignment vertical="center" wrapText="1"/>
      <protection hidden="1"/>
    </xf>
    <xf numFmtId="0" fontId="6" fillId="0" borderId="0" xfId="141" applyFont="1" applyFill="1" applyBorder="1" applyAlignment="1" applyProtection="1">
      <alignment horizontal="left" vertical="center" wrapText="1" indent="7"/>
      <protection hidden="1"/>
    </xf>
    <xf numFmtId="0" fontId="16" fillId="0" borderId="0" xfId="141" applyFont="1" applyFill="1" applyBorder="1" applyAlignment="1" applyProtection="1">
      <alignment horizontal="right" vertical="center" wrapText="1" indent="3"/>
      <protection hidden="1"/>
    </xf>
    <xf numFmtId="0" fontId="19" fillId="0" borderId="0" xfId="141" applyFont="1" applyFill="1" applyBorder="1" applyAlignment="1" applyProtection="1">
      <alignment horizontal="right" vertical="center" wrapText="1"/>
      <protection hidden="1"/>
    </xf>
    <xf numFmtId="0" fontId="6" fillId="0" borderId="15" xfId="141" applyFont="1" applyFill="1" applyBorder="1" applyAlignment="1" applyProtection="1">
      <alignment horizontal="left" wrapText="1"/>
      <protection hidden="1"/>
    </xf>
    <xf numFmtId="0" fontId="5" fillId="0" borderId="49" xfId="0" applyFont="1" applyFill="1" applyBorder="1" applyAlignment="1" applyProtection="1">
      <alignment vertical="top"/>
      <protection hidden="1"/>
    </xf>
    <xf numFmtId="0" fontId="5" fillId="0" borderId="0" xfId="141" quotePrefix="1" applyNumberFormat="1" applyFont="1" applyFill="1" applyBorder="1" applyAlignment="1" applyProtection="1">
      <alignment horizontal="center" vertical="center" wrapText="1"/>
      <protection hidden="1"/>
    </xf>
    <xf numFmtId="0" fontId="34" fillId="0" borderId="0" xfId="141" applyFont="1" applyFill="1" applyBorder="1" applyAlignment="1" applyProtection="1">
      <alignment horizontal="right" vertical="center" wrapText="1"/>
      <protection hidden="1"/>
    </xf>
    <xf numFmtId="0" fontId="11" fillId="0" borderId="0" xfId="141" applyFont="1" applyFill="1" applyBorder="1" applyAlignment="1" applyProtection="1">
      <alignment horizontal="center" vertical="center" wrapText="1"/>
      <protection hidden="1"/>
    </xf>
    <xf numFmtId="0" fontId="5" fillId="0" borderId="0" xfId="141" applyNumberFormat="1" applyFont="1" applyFill="1" applyBorder="1" applyAlignment="1" applyProtection="1">
      <alignment vertical="center" wrapText="1"/>
      <protection hidden="1"/>
    </xf>
    <xf numFmtId="0" fontId="5" fillId="0" borderId="0" xfId="141" quotePrefix="1" applyNumberFormat="1" applyFont="1" applyFill="1" applyBorder="1" applyAlignment="1" applyProtection="1">
      <alignment horizontal="left" vertical="center" wrapText="1"/>
      <protection hidden="1"/>
    </xf>
    <xf numFmtId="0" fontId="5" fillId="0" borderId="9" xfId="0" applyFont="1" applyFill="1" applyBorder="1" applyAlignment="1" applyProtection="1">
      <alignment horizontal="right" vertical="top"/>
      <protection hidden="1"/>
    </xf>
    <xf numFmtId="0" fontId="1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5" fillId="0" borderId="50" xfId="0" applyFont="1" applyFill="1" applyBorder="1" applyAlignment="1" applyProtection="1">
      <alignment vertical="center"/>
      <protection hidden="1"/>
    </xf>
    <xf numFmtId="0" fontId="5" fillId="0" borderId="7" xfId="0" applyFont="1" applyFill="1" applyBorder="1" applyAlignment="1" applyProtection="1">
      <alignment vertical="top"/>
      <protection hidden="1"/>
    </xf>
    <xf numFmtId="0" fontId="0" fillId="0" borderId="23" xfId="0" applyFont="1" applyBorder="1" applyAlignment="1">
      <alignment horizontal="left" indent="1"/>
    </xf>
    <xf numFmtId="0" fontId="0" fillId="0" borderId="0" xfId="0" applyFont="1" applyAlignment="1">
      <alignment horizontal="left" indent="2"/>
    </xf>
    <xf numFmtId="0" fontId="0" fillId="0" borderId="0" xfId="0" applyFont="1" applyAlignment="1">
      <alignment horizontal="left" indent="1"/>
    </xf>
    <xf numFmtId="0" fontId="98" fillId="0" borderId="24" xfId="0" applyFont="1" applyBorder="1" applyAlignment="1">
      <alignment horizontal="left" vertical="top" indent="1"/>
    </xf>
    <xf numFmtId="0" fontId="0" fillId="0" borderId="23" xfId="0" applyFont="1" applyBorder="1" applyAlignment="1">
      <alignment horizontal="left" indent="2"/>
    </xf>
    <xf numFmtId="0" fontId="98" fillId="0" borderId="0" xfId="0" applyFont="1" applyBorder="1" applyAlignment="1">
      <alignment horizontal="left" vertical="top" indent="1"/>
    </xf>
    <xf numFmtId="0" fontId="0" fillId="0" borderId="23" xfId="0" applyFont="1" applyBorder="1"/>
    <xf numFmtId="0" fontId="99" fillId="0" borderId="23" xfId="0" applyFont="1" applyBorder="1" applyAlignment="1"/>
    <xf numFmtId="0" fontId="98" fillId="0" borderId="24" xfId="0" applyFont="1" applyBorder="1" applyAlignment="1">
      <alignment horizontal="left" indent="1"/>
    </xf>
    <xf numFmtId="0" fontId="98" fillId="0" borderId="23" xfId="0" applyFont="1" applyBorder="1" applyAlignment="1"/>
    <xf numFmtId="0" fontId="42" fillId="3" borderId="0" xfId="0" applyFont="1" applyFill="1" applyBorder="1" applyAlignment="1">
      <alignment horizontal="center" vertical="center"/>
    </xf>
    <xf numFmtId="49" fontId="7" fillId="3" borderId="0" xfId="0" applyNumberFormat="1" applyFont="1" applyFill="1" applyBorder="1" applyAlignment="1" applyProtection="1">
      <alignment horizontal="left" vertical="center" wrapText="1"/>
      <protection hidden="1"/>
    </xf>
    <xf numFmtId="0" fontId="87" fillId="0" borderId="0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top" wrapText="1"/>
    </xf>
    <xf numFmtId="0" fontId="98" fillId="0" borderId="0" xfId="0" applyFont="1" applyBorder="1" applyAlignment="1">
      <alignment horizontal="left" indent="1"/>
    </xf>
    <xf numFmtId="0" fontId="100" fillId="0" borderId="0" xfId="0" applyFont="1"/>
    <xf numFmtId="49" fontId="97" fillId="0" borderId="0" xfId="0" applyNumberFormat="1" applyFont="1" applyFill="1" applyBorder="1" applyAlignment="1">
      <alignment vertical="top" wrapText="1"/>
    </xf>
    <xf numFmtId="49" fontId="97" fillId="0" borderId="0" xfId="0" applyNumberFormat="1" applyFont="1" applyFill="1" applyBorder="1" applyAlignment="1">
      <alignment vertical="center" wrapText="1"/>
    </xf>
    <xf numFmtId="0" fontId="101" fillId="0" borderId="0" xfId="0" applyFont="1" applyFill="1" applyBorder="1" applyAlignment="1">
      <alignment vertical="center"/>
    </xf>
    <xf numFmtId="0" fontId="95" fillId="0" borderId="0" xfId="0" applyFont="1" applyFill="1" applyBorder="1"/>
    <xf numFmtId="0" fontId="102" fillId="0" borderId="0" xfId="0" applyFont="1" applyFill="1" applyBorder="1" applyAlignment="1">
      <alignment horizontal="left" vertical="center"/>
    </xf>
    <xf numFmtId="49" fontId="0" fillId="0" borderId="0" xfId="0" applyNumberFormat="1" applyFill="1" applyBorder="1" applyAlignment="1"/>
    <xf numFmtId="0" fontId="74" fillId="0" borderId="0" xfId="0" applyFont="1" applyFill="1" applyBorder="1" applyAlignment="1">
      <alignment vertical="center"/>
    </xf>
    <xf numFmtId="0" fontId="9" fillId="0" borderId="0" xfId="0" applyFont="1" applyBorder="1" applyAlignment="1" applyProtection="1">
      <alignment vertical="center"/>
      <protection hidden="1"/>
    </xf>
    <xf numFmtId="0" fontId="79" fillId="3" borderId="0" xfId="0" applyNumberFormat="1" applyFont="1" applyFill="1" applyBorder="1" applyAlignment="1" applyProtection="1">
      <alignment horizontal="left" vertical="center" wrapText="1"/>
      <protection hidden="1"/>
    </xf>
    <xf numFmtId="2" fontId="79" fillId="3" borderId="13" xfId="0" applyNumberFormat="1" applyFont="1" applyFill="1" applyBorder="1" applyAlignment="1" applyProtection="1">
      <alignment vertical="center" wrapText="1"/>
      <protection hidden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 indent="1"/>
    </xf>
    <xf numFmtId="0" fontId="23" fillId="0" borderId="0" xfId="0" applyFont="1" applyFill="1" applyBorder="1" applyAlignment="1" applyProtection="1">
      <protection hidden="1"/>
    </xf>
    <xf numFmtId="0" fontId="80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Border="1" applyAlignment="1"/>
    <xf numFmtId="2" fontId="104" fillId="0" borderId="0" xfId="0" applyNumberFormat="1" applyFont="1" applyFill="1" applyBorder="1" applyAlignment="1" applyProtection="1">
      <alignment vertical="center" wrapText="1"/>
      <protection hidden="1"/>
    </xf>
    <xf numFmtId="0" fontId="0" fillId="0" borderId="0" xfId="0" applyFont="1"/>
    <xf numFmtId="0" fontId="15" fillId="0" borderId="0" xfId="0" applyFont="1" applyFill="1" applyBorder="1" applyAlignment="1" applyProtection="1">
      <alignment vertical="center"/>
      <protection hidden="1"/>
    </xf>
    <xf numFmtId="49" fontId="97" fillId="0" borderId="0" xfId="0" applyNumberFormat="1" applyFont="1" applyFill="1" applyBorder="1" applyAlignment="1">
      <alignment wrapText="1"/>
    </xf>
    <xf numFmtId="49" fontId="97" fillId="0" borderId="0" xfId="0" applyNumberFormat="1" applyFont="1" applyFill="1" applyBorder="1" applyAlignment="1">
      <alignment horizontal="left" wrapText="1"/>
    </xf>
    <xf numFmtId="49" fontId="97" fillId="0" borderId="0" xfId="0" applyNumberFormat="1" applyFont="1" applyFill="1" applyBorder="1" applyAlignment="1"/>
    <xf numFmtId="49" fontId="97" fillId="0" borderId="0" xfId="0" applyNumberFormat="1" applyFont="1" applyFill="1" applyBorder="1" applyAlignment="1">
      <alignment vertical="center"/>
    </xf>
    <xf numFmtId="0" fontId="92" fillId="0" borderId="0" xfId="0" applyFont="1" applyAlignment="1">
      <alignment vertical="top"/>
    </xf>
    <xf numFmtId="49" fontId="97" fillId="0" borderId="0" xfId="0" applyNumberFormat="1" applyFont="1" applyFill="1" applyBorder="1" applyAlignment="1">
      <alignment horizontal="left"/>
    </xf>
    <xf numFmtId="0" fontId="98" fillId="0" borderId="25" xfId="0" applyFont="1" applyBorder="1" applyAlignment="1">
      <alignment horizontal="left" vertical="top" indent="1"/>
    </xf>
    <xf numFmtId="49" fontId="97" fillId="0" borderId="0" xfId="0" applyNumberFormat="1" applyFont="1" applyFill="1" applyBorder="1" applyAlignment="1">
      <alignment horizontal="center" vertical="center" wrapText="1"/>
    </xf>
    <xf numFmtId="0" fontId="48" fillId="0" borderId="0" xfId="0" applyFont="1" applyBorder="1" applyAlignment="1" applyProtection="1">
      <alignment horizontal="center" vertical="center"/>
      <protection hidden="1"/>
    </xf>
    <xf numFmtId="0" fontId="48" fillId="0" borderId="0" xfId="0" applyFont="1" applyBorder="1" applyAlignment="1" applyProtection="1">
      <alignment horizontal="center" vertical="top" wrapText="1"/>
      <protection hidden="1"/>
    </xf>
    <xf numFmtId="49" fontId="7" fillId="3" borderId="0" xfId="0" applyNumberFormat="1" applyFont="1" applyFill="1" applyBorder="1" applyAlignment="1" applyProtection="1">
      <alignment horizontal="left" vertical="center" wrapText="1"/>
      <protection hidden="1"/>
    </xf>
    <xf numFmtId="0" fontId="47" fillId="3" borderId="0" xfId="0" applyFont="1" applyFill="1" applyBorder="1" applyAlignment="1">
      <alignment vertical="center"/>
    </xf>
    <xf numFmtId="49" fontId="16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vertical="center"/>
      <protection hidden="1"/>
    </xf>
    <xf numFmtId="0" fontId="5" fillId="0" borderId="41" xfId="0" applyFont="1" applyFill="1" applyBorder="1" applyAlignment="1" applyProtection="1">
      <alignment horizontal="center" vertical="center" wrapText="1"/>
      <protection hidden="1"/>
    </xf>
    <xf numFmtId="49" fontId="28" fillId="0" borderId="41" xfId="0" applyNumberFormat="1" applyFont="1" applyFill="1" applyBorder="1" applyAlignment="1" applyProtection="1">
      <alignment horizontal="center" vertical="top" wrapText="1"/>
      <protection hidden="1"/>
    </xf>
    <xf numFmtId="0" fontId="105" fillId="2" borderId="0" xfId="0" applyFont="1" applyFill="1" applyBorder="1" applyAlignment="1" applyProtection="1">
      <alignment horizontal="center" vertical="center"/>
      <protection hidden="1"/>
    </xf>
    <xf numFmtId="0" fontId="2" fillId="3" borderId="0" xfId="0" applyFont="1" applyFill="1" applyBorder="1" applyAlignment="1" applyProtection="1">
      <alignment vertical="center"/>
      <protection hidden="1"/>
    </xf>
    <xf numFmtId="0" fontId="14" fillId="3" borderId="0" xfId="0" applyFont="1" applyFill="1" applyBorder="1" applyAlignment="1" applyProtection="1">
      <alignment vertical="center"/>
      <protection hidden="1"/>
    </xf>
    <xf numFmtId="0" fontId="105" fillId="3" borderId="0" xfId="0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0" fontId="14" fillId="0" borderId="0" xfId="0" applyFont="1" applyFill="1" applyBorder="1" applyAlignment="1" applyProtection="1">
      <alignment vertical="center"/>
      <protection hidden="1"/>
    </xf>
    <xf numFmtId="0" fontId="14" fillId="0" borderId="42" xfId="0" applyFont="1" applyFill="1" applyBorder="1" applyAlignment="1" applyProtection="1">
      <alignment vertical="center"/>
      <protection hidden="1"/>
    </xf>
    <xf numFmtId="0" fontId="105" fillId="0" borderId="0" xfId="0" applyFont="1" applyFill="1" applyBorder="1" applyAlignment="1" applyProtection="1">
      <alignment horizontal="left" vertical="center"/>
      <protection hidden="1"/>
    </xf>
    <xf numFmtId="0" fontId="105" fillId="0" borderId="0" xfId="0" applyFont="1" applyFill="1" applyBorder="1" applyAlignment="1" applyProtection="1">
      <alignment horizontal="center" vertical="center"/>
      <protection hidden="1"/>
    </xf>
    <xf numFmtId="49" fontId="5" fillId="0" borderId="41" xfId="0" applyNumberFormat="1" applyFont="1" applyFill="1" applyBorder="1" applyAlignment="1" applyProtection="1">
      <alignment horizontal="center" vertical="top" wrapText="1"/>
      <protection hidden="1"/>
    </xf>
    <xf numFmtId="0" fontId="106" fillId="2" borderId="0" xfId="0" applyFont="1" applyFill="1" applyBorder="1" applyAlignment="1" applyProtection="1">
      <alignment horizontal="left" vertical="center"/>
      <protection hidden="1"/>
    </xf>
    <xf numFmtId="0" fontId="6" fillId="0" borderId="38" xfId="0" applyFont="1" applyFill="1" applyBorder="1" applyAlignment="1" applyProtection="1">
      <alignment vertical="center"/>
      <protection hidden="1"/>
    </xf>
    <xf numFmtId="0" fontId="6" fillId="0" borderId="0" xfId="0" applyFont="1" applyFill="1" applyBorder="1" applyAlignment="1" applyProtection="1">
      <alignment horizontal="center" vertical="center"/>
      <protection hidden="1"/>
    </xf>
    <xf numFmtId="0" fontId="19" fillId="0" borderId="0" xfId="0" applyFont="1" applyBorder="1" applyAlignment="1">
      <alignment horizontal="left" vertical="center"/>
    </xf>
    <xf numFmtId="0" fontId="98" fillId="0" borderId="0" xfId="0" applyFont="1" applyAlignment="1"/>
    <xf numFmtId="0" fontId="107" fillId="0" borderId="48" xfId="0" applyFont="1" applyBorder="1"/>
    <xf numFmtId="0" fontId="108" fillId="0" borderId="48" xfId="0" applyFont="1" applyBorder="1"/>
    <xf numFmtId="0" fontId="107" fillId="0" borderId="0" xfId="0" applyFont="1"/>
    <xf numFmtId="0" fontId="108" fillId="0" borderId="0" xfId="0" applyFont="1"/>
    <xf numFmtId="0" fontId="0" fillId="0" borderId="23" xfId="0" applyBorder="1"/>
    <xf numFmtId="0" fontId="0" fillId="0" borderId="25" xfId="0" applyBorder="1"/>
    <xf numFmtId="168" fontId="9" fillId="0" borderId="0" xfId="141" applyNumberFormat="1" applyFont="1" applyFill="1" applyBorder="1" applyAlignment="1" applyProtection="1">
      <alignment horizontal="right" vertical="center" wrapText="1" indent="1"/>
      <protection hidden="1"/>
    </xf>
    <xf numFmtId="0" fontId="105" fillId="2" borderId="0" xfId="0" applyFont="1" applyFill="1" applyBorder="1" applyAlignment="1" applyProtection="1">
      <alignment horizontal="right" vertical="center" indent="1"/>
      <protection hidden="1"/>
    </xf>
    <xf numFmtId="49" fontId="97" fillId="0" borderId="0" xfId="0" applyNumberFormat="1" applyFont="1" applyFill="1" applyBorder="1" applyAlignment="1">
      <alignment vertical="top"/>
    </xf>
    <xf numFmtId="0" fontId="94" fillId="0" borderId="0" xfId="0" applyFont="1" applyAlignment="1">
      <alignment vertical="center"/>
    </xf>
    <xf numFmtId="166" fontId="51" fillId="0" borderId="0" xfId="0" applyNumberFormat="1" applyFont="1" applyFill="1" applyBorder="1" applyAlignment="1">
      <alignment vertical="center"/>
    </xf>
    <xf numFmtId="166" fontId="2" fillId="0" borderId="0" xfId="0" applyNumberFormat="1" applyFont="1" applyFill="1" applyBorder="1" applyAlignment="1">
      <alignment vertical="center"/>
    </xf>
    <xf numFmtId="166" fontId="45" fillId="0" borderId="0" xfId="0" applyNumberFormat="1" applyFont="1" applyFill="1" applyBorder="1" applyAlignment="1">
      <alignment vertical="center"/>
    </xf>
    <xf numFmtId="166" fontId="23" fillId="0" borderId="0" xfId="0" applyNumberFormat="1" applyFont="1" applyFill="1" applyBorder="1" applyAlignment="1">
      <alignment vertical="center"/>
    </xf>
    <xf numFmtId="166" fontId="46" fillId="0" borderId="0" xfId="0" applyNumberFormat="1" applyFont="1" applyFill="1" applyBorder="1" applyAlignment="1">
      <alignment horizontal="center" vertical="center"/>
    </xf>
    <xf numFmtId="170" fontId="2" fillId="0" borderId="0" xfId="0" applyNumberFormat="1" applyFont="1" applyFill="1" applyBorder="1" applyAlignment="1">
      <alignment vertical="center"/>
    </xf>
    <xf numFmtId="0" fontId="92" fillId="0" borderId="0" xfId="0" applyFont="1" applyFill="1" applyBorder="1"/>
    <xf numFmtId="0" fontId="110" fillId="0" borderId="0" xfId="1" applyFont="1" applyFill="1" applyBorder="1"/>
    <xf numFmtId="0" fontId="111" fillId="0" borderId="0" xfId="1" applyFont="1" applyFill="1" applyBorder="1"/>
    <xf numFmtId="0" fontId="112" fillId="0" borderId="0" xfId="1" applyFont="1" applyFill="1" applyBorder="1" applyAlignment="1"/>
    <xf numFmtId="0" fontId="111" fillId="0" borderId="0" xfId="1" applyFont="1" applyFill="1" applyBorder="1" applyAlignment="1">
      <alignment horizontal="right" indent="3"/>
    </xf>
    <xf numFmtId="0" fontId="0" fillId="0" borderId="0" xfId="0" applyFont="1" applyFill="1"/>
    <xf numFmtId="0" fontId="111" fillId="0" borderId="0" xfId="1" applyFont="1" applyFill="1" applyAlignment="1">
      <alignment horizontal="right" indent="3"/>
    </xf>
    <xf numFmtId="0" fontId="92" fillId="0" borderId="0" xfId="0" applyFont="1" applyFill="1" applyBorder="1" applyAlignment="1">
      <alignment vertical="center"/>
    </xf>
    <xf numFmtId="0" fontId="95" fillId="0" borderId="0" xfId="0" applyFont="1" applyFill="1" applyBorder="1" applyAlignment="1">
      <alignment vertical="center"/>
    </xf>
    <xf numFmtId="0" fontId="113" fillId="0" borderId="0" xfId="1" applyFont="1" applyFill="1" applyBorder="1" applyAlignment="1">
      <alignment vertical="center"/>
    </xf>
    <xf numFmtId="0" fontId="111" fillId="0" borderId="0" xfId="1" applyFont="1" applyFill="1" applyBorder="1" applyAlignment="1">
      <alignment vertical="center"/>
    </xf>
    <xf numFmtId="0" fontId="112" fillId="0" borderId="0" xfId="1" applyFont="1" applyFill="1" applyBorder="1" applyAlignment="1">
      <alignment vertical="center"/>
    </xf>
    <xf numFmtId="0" fontId="113" fillId="0" borderId="0" xfId="1" applyFont="1" applyFill="1" applyAlignment="1">
      <alignment horizontal="right" vertical="center" indent="3"/>
    </xf>
    <xf numFmtId="0" fontId="0" fillId="0" borderId="0" xfId="0" applyFont="1" applyFill="1" applyAlignment="1">
      <alignment vertical="center"/>
    </xf>
    <xf numFmtId="0" fontId="111" fillId="0" borderId="0" xfId="1" applyFont="1" applyFill="1" applyBorder="1" applyAlignment="1">
      <alignment horizontal="right" vertical="center"/>
    </xf>
    <xf numFmtId="0" fontId="111" fillId="0" borderId="0" xfId="1" applyFont="1" applyFill="1" applyBorder="1" applyAlignment="1">
      <alignment horizontal="right"/>
    </xf>
    <xf numFmtId="0" fontId="114" fillId="0" borderId="0" xfId="1" applyFont="1" applyFill="1" applyBorder="1" applyAlignment="1">
      <alignment vertical="center"/>
    </xf>
    <xf numFmtId="0" fontId="115" fillId="0" borderId="0" xfId="1" applyFont="1" applyFill="1" applyBorder="1" applyAlignment="1">
      <alignment vertical="center"/>
    </xf>
    <xf numFmtId="0" fontId="112" fillId="0" borderId="0" xfId="1" applyFont="1" applyFill="1" applyBorder="1" applyAlignment="1">
      <alignment horizontal="right" vertical="center" indent="3"/>
    </xf>
    <xf numFmtId="0" fontId="111" fillId="0" borderId="0" xfId="1" applyFont="1" applyFill="1" applyBorder="1" applyAlignment="1">
      <alignment horizontal="right" vertical="center" indent="3"/>
    </xf>
    <xf numFmtId="0" fontId="114" fillId="0" borderId="0" xfId="1" applyFont="1" applyFill="1" applyBorder="1" applyAlignment="1">
      <alignment horizontal="right" vertical="center" indent="3"/>
    </xf>
    <xf numFmtId="0" fontId="113" fillId="0" borderId="0" xfId="1" applyFont="1" applyFill="1" applyAlignment="1">
      <alignment horizontal="right" indent="3"/>
    </xf>
    <xf numFmtId="0" fontId="110" fillId="0" borderId="0" xfId="1" applyFont="1" applyFill="1"/>
    <xf numFmtId="0" fontId="111" fillId="0" borderId="0" xfId="1" applyFont="1" applyFill="1" applyBorder="1" applyAlignment="1"/>
    <xf numFmtId="0" fontId="111" fillId="0" borderId="0" xfId="1" applyFont="1" applyFill="1" applyAlignment="1"/>
    <xf numFmtId="0" fontId="5" fillId="0" borderId="54" xfId="0" applyFont="1" applyFill="1" applyBorder="1" applyAlignment="1" applyProtection="1">
      <alignment vertical="center" wrapText="1"/>
      <protection hidden="1"/>
    </xf>
    <xf numFmtId="0" fontId="39" fillId="0" borderId="0" xfId="0" applyFont="1" applyFill="1" applyAlignment="1">
      <alignment horizontal="left" vertical="center"/>
    </xf>
    <xf numFmtId="0" fontId="40" fillId="0" borderId="0" xfId="0" applyFont="1" applyFill="1" applyAlignment="1">
      <alignment horizontal="left" vertical="top"/>
    </xf>
    <xf numFmtId="0" fontId="96" fillId="0" borderId="0" xfId="0" applyFont="1" applyFill="1" applyBorder="1" applyAlignment="1">
      <alignment horizontal="center"/>
    </xf>
    <xf numFmtId="0" fontId="40" fillId="0" borderId="0" xfId="0" applyFont="1" applyFill="1" applyAlignment="1">
      <alignment horizontal="left" vertical="top" wrapText="1"/>
    </xf>
    <xf numFmtId="166" fontId="83" fillId="0" borderId="0" xfId="0" applyNumberFormat="1" applyFont="1" applyFill="1" applyBorder="1" applyAlignment="1">
      <alignment horizontal="center" vertical="center"/>
    </xf>
    <xf numFmtId="166" fontId="52" fillId="0" borderId="0" xfId="0" applyNumberFormat="1" applyFont="1" applyFill="1" applyBorder="1" applyAlignment="1">
      <alignment vertical="center"/>
    </xf>
    <xf numFmtId="165" fontId="116" fillId="3" borderId="0" xfId="0" applyNumberFormat="1" applyFont="1" applyFill="1" applyBorder="1" applyAlignment="1">
      <alignment vertical="center"/>
    </xf>
    <xf numFmtId="165" fontId="28" fillId="3" borderId="0" xfId="0" applyNumberFormat="1" applyFont="1" applyFill="1" applyBorder="1" applyAlignment="1">
      <alignment vertical="center"/>
    </xf>
    <xf numFmtId="166" fontId="49" fillId="3" borderId="0" xfId="0" applyNumberFormat="1" applyFont="1" applyFill="1" applyBorder="1" applyAlignment="1">
      <alignment vertical="center"/>
    </xf>
    <xf numFmtId="166" fontId="2" fillId="3" borderId="0" xfId="0" applyNumberFormat="1" applyFont="1" applyFill="1" applyBorder="1" applyAlignment="1">
      <alignment vertical="center"/>
    </xf>
    <xf numFmtId="2" fontId="80" fillId="3" borderId="0" xfId="0" applyNumberFormat="1" applyFont="1" applyFill="1" applyBorder="1" applyAlignment="1">
      <alignment horizontal="center" vertical="center"/>
    </xf>
    <xf numFmtId="165" fontId="116" fillId="3" borderId="0" xfId="0" applyNumberFormat="1" applyFont="1" applyFill="1" applyBorder="1" applyAlignment="1">
      <alignment horizontal="right" vertical="center"/>
    </xf>
    <xf numFmtId="0" fontId="2" fillId="3" borderId="0" xfId="0" applyNumberFormat="1" applyFont="1" applyFill="1" applyBorder="1" applyAlignment="1">
      <alignment vertical="center"/>
    </xf>
    <xf numFmtId="166" fontId="117" fillId="3" borderId="0" xfId="0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 applyProtection="1">
      <alignment vertical="center" wrapText="1"/>
      <protection hidden="1"/>
    </xf>
    <xf numFmtId="2" fontId="81" fillId="3" borderId="0" xfId="0" applyNumberFormat="1" applyFont="1" applyFill="1" applyBorder="1" applyAlignment="1">
      <alignment vertical="center"/>
    </xf>
    <xf numFmtId="166" fontId="28" fillId="3" borderId="0" xfId="0" applyNumberFormat="1" applyFont="1" applyFill="1" applyBorder="1" applyAlignment="1">
      <alignment vertical="center"/>
    </xf>
    <xf numFmtId="166" fontId="29" fillId="3" borderId="0" xfId="0" applyNumberFormat="1" applyFont="1" applyFill="1" applyBorder="1" applyAlignment="1">
      <alignment vertical="center"/>
    </xf>
    <xf numFmtId="166" fontId="13" fillId="3" borderId="0" xfId="0" applyNumberFormat="1" applyFont="1" applyFill="1" applyBorder="1" applyAlignment="1">
      <alignment vertical="center"/>
    </xf>
    <xf numFmtId="2" fontId="79" fillId="3" borderId="0" xfId="0" applyNumberFormat="1" applyFont="1" applyFill="1" applyBorder="1" applyAlignment="1">
      <alignment vertical="center"/>
    </xf>
    <xf numFmtId="2" fontId="80" fillId="0" borderId="0" xfId="0" applyNumberFormat="1" applyFont="1" applyFill="1" applyBorder="1" applyAlignment="1" applyProtection="1">
      <alignment vertical="center" wrapText="1"/>
      <protection hidden="1"/>
    </xf>
    <xf numFmtId="165" fontId="28" fillId="3" borderId="0" xfId="0" applyNumberFormat="1" applyFont="1" applyFill="1" applyBorder="1" applyAlignment="1">
      <alignment horizontal="left" vertical="center"/>
    </xf>
    <xf numFmtId="166" fontId="53" fillId="0" borderId="0" xfId="0" applyNumberFormat="1" applyFont="1" applyFill="1" applyBorder="1" applyAlignment="1"/>
    <xf numFmtId="0" fontId="112" fillId="0" borderId="0" xfId="1" applyFont="1" applyFill="1" applyAlignment="1"/>
    <xf numFmtId="0" fontId="112" fillId="0" borderId="0" xfId="1" applyFont="1" applyFill="1" applyBorder="1"/>
    <xf numFmtId="0" fontId="111" fillId="0" borderId="0" xfId="1" applyFont="1" applyFill="1"/>
    <xf numFmtId="0" fontId="112" fillId="0" borderId="0" xfId="1" applyFont="1" applyFill="1" applyBorder="1" applyAlignment="1">
      <alignment horizontal="right" indent="3"/>
    </xf>
    <xf numFmtId="0" fontId="112" fillId="0" borderId="0" xfId="1" applyFont="1" applyFill="1"/>
    <xf numFmtId="0" fontId="118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112" fillId="0" borderId="0" xfId="1" applyFont="1" applyFill="1" applyAlignment="1">
      <alignment horizontal="right" indent="3"/>
    </xf>
    <xf numFmtId="0" fontId="0" fillId="0" borderId="0" xfId="0" applyFont="1" applyAlignment="1">
      <alignment vertical="top"/>
    </xf>
    <xf numFmtId="0" fontId="111" fillId="0" borderId="0" xfId="1" quotePrefix="1" applyFont="1" applyFill="1" applyBorder="1" applyAlignment="1">
      <alignment vertical="center"/>
    </xf>
    <xf numFmtId="0" fontId="113" fillId="0" borderId="0" xfId="1" applyFont="1" applyFill="1" applyBorder="1"/>
    <xf numFmtId="0" fontId="119" fillId="0" borderId="0" xfId="0" applyFont="1" applyAlignment="1">
      <alignment vertical="center"/>
    </xf>
    <xf numFmtId="0" fontId="119" fillId="0" borderId="0" xfId="0" applyFont="1" applyFill="1" applyAlignment="1">
      <alignment vertical="center"/>
    </xf>
    <xf numFmtId="0" fontId="92" fillId="0" borderId="0" xfId="0" applyFont="1" applyFill="1" applyAlignment="1">
      <alignment vertical="center"/>
    </xf>
    <xf numFmtId="0" fontId="119" fillId="0" borderId="0" xfId="0" applyFont="1"/>
    <xf numFmtId="0" fontId="120" fillId="0" borderId="0" xfId="0" applyFont="1" applyFill="1" applyBorder="1" applyAlignment="1">
      <alignment vertical="center"/>
    </xf>
    <xf numFmtId="0" fontId="92" fillId="0" borderId="0" xfId="0" applyFont="1" applyFill="1"/>
    <xf numFmtId="49" fontId="11" fillId="3" borderId="0" xfId="0" applyNumberFormat="1" applyFont="1" applyFill="1" applyBorder="1" applyAlignment="1" applyProtection="1">
      <alignment vertical="center" wrapText="1"/>
      <protection hidden="1"/>
    </xf>
    <xf numFmtId="49" fontId="5" fillId="3" borderId="0" xfId="0" applyNumberFormat="1" applyFont="1" applyFill="1" applyBorder="1" applyAlignment="1" applyProtection="1">
      <alignment vertical="center" wrapText="1"/>
      <protection hidden="1"/>
    </xf>
    <xf numFmtId="49" fontId="5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5" xfId="0" applyBorder="1"/>
    <xf numFmtId="49" fontId="11" fillId="3" borderId="0" xfId="0" applyNumberFormat="1" applyFont="1" applyFill="1" applyBorder="1" applyAlignment="1" applyProtection="1">
      <alignment vertical="center" wrapText="1"/>
      <protection hidden="1"/>
    </xf>
    <xf numFmtId="49" fontId="5" fillId="3" borderId="0" xfId="0" applyNumberFormat="1" applyFont="1" applyFill="1" applyBorder="1" applyAlignment="1" applyProtection="1">
      <alignment vertical="center" wrapText="1"/>
      <protection hidden="1"/>
    </xf>
    <xf numFmtId="49" fontId="5" fillId="3" borderId="0" xfId="0" applyNumberFormat="1" applyFont="1" applyFill="1" applyBorder="1" applyAlignment="1" applyProtection="1">
      <alignment vertical="top" wrapText="1"/>
      <protection hidden="1"/>
    </xf>
    <xf numFmtId="0" fontId="6" fillId="0" borderId="4" xfId="0" applyFont="1" applyFill="1" applyBorder="1" applyAlignment="1" applyProtection="1">
      <alignment horizontal="left" vertical="center" wrapText="1"/>
      <protection hidden="1"/>
    </xf>
    <xf numFmtId="0" fontId="5" fillId="0" borderId="41" xfId="0" applyFont="1" applyFill="1" applyBorder="1" applyAlignment="1" applyProtection="1">
      <alignment vertical="center" wrapText="1"/>
      <protection hidden="1"/>
    </xf>
    <xf numFmtId="49" fontId="5" fillId="3" borderId="0" xfId="0" applyNumberFormat="1" applyFont="1" applyFill="1" applyBorder="1" applyAlignment="1" applyProtection="1">
      <alignment vertical="center" wrapText="1"/>
      <protection hidden="1"/>
    </xf>
    <xf numFmtId="2" fontId="79" fillId="0" borderId="0" xfId="0" applyNumberFormat="1" applyFont="1" applyFill="1" applyBorder="1" applyAlignment="1" applyProtection="1">
      <alignment horizontal="left" vertical="center" wrapText="1"/>
      <protection hidden="1"/>
    </xf>
    <xf numFmtId="169" fontId="82" fillId="0" borderId="0" xfId="0" applyNumberFormat="1" applyFont="1" applyBorder="1" applyAlignment="1">
      <alignment vertical="center"/>
    </xf>
    <xf numFmtId="169" fontId="82" fillId="0" borderId="34" xfId="0" applyNumberFormat="1" applyFont="1" applyFill="1" applyBorder="1" applyAlignment="1" applyProtection="1">
      <alignment vertical="center" wrapText="1"/>
      <protection hidden="1"/>
    </xf>
    <xf numFmtId="169" fontId="123" fillId="0" borderId="55" xfId="141" applyNumberFormat="1" applyFont="1" applyFill="1" applyBorder="1" applyAlignment="1" applyProtection="1">
      <alignment horizontal="center" vertical="center" wrapText="1"/>
      <protection hidden="1"/>
    </xf>
    <xf numFmtId="166" fontId="2" fillId="3" borderId="0" xfId="0" applyNumberFormat="1" applyFont="1" applyFill="1" applyBorder="1" applyAlignment="1">
      <alignment horizontal="left" vertical="center"/>
    </xf>
    <xf numFmtId="0" fontId="79" fillId="0" borderId="56" xfId="0" applyNumberFormat="1" applyFont="1" applyFill="1" applyBorder="1" applyAlignment="1" applyProtection="1">
      <alignment horizontal="center" vertical="center" wrapText="1"/>
      <protection hidden="1"/>
    </xf>
    <xf numFmtId="0" fontId="29" fillId="0" borderId="0" xfId="0" applyFont="1" applyFill="1" applyBorder="1" applyAlignment="1" applyProtection="1">
      <alignment vertical="top" wrapText="1"/>
      <protection hidden="1"/>
    </xf>
    <xf numFmtId="169" fontId="82" fillId="0" borderId="39" xfId="0" applyNumberFormat="1" applyFont="1" applyFill="1" applyBorder="1" applyAlignment="1" applyProtection="1">
      <alignment vertical="center" wrapText="1"/>
      <protection hidden="1"/>
    </xf>
    <xf numFmtId="168" fontId="5" fillId="3" borderId="0" xfId="0" applyNumberFormat="1" applyFont="1" applyFill="1" applyBorder="1" applyAlignment="1">
      <alignment horizontal="center" vertical="center"/>
    </xf>
    <xf numFmtId="168" fontId="90" fillId="0" borderId="0" xfId="0" applyNumberFormat="1" applyFont="1" applyFill="1" applyAlignment="1">
      <alignment vertical="center"/>
    </xf>
    <xf numFmtId="168" fontId="124" fillId="2" borderId="0" xfId="0" applyNumberFormat="1" applyFont="1" applyFill="1" applyBorder="1" applyAlignment="1" applyProtection="1">
      <alignment horizontal="right" vertical="center" indent="1"/>
      <protection hidden="1"/>
    </xf>
    <xf numFmtId="168" fontId="124" fillId="3" borderId="0" xfId="0" applyNumberFormat="1" applyFont="1" applyFill="1" applyBorder="1" applyAlignment="1" applyProtection="1">
      <alignment horizontal="right" vertical="center" indent="1"/>
      <protection hidden="1"/>
    </xf>
    <xf numFmtId="168" fontId="89" fillId="3" borderId="0" xfId="0" applyNumberFormat="1" applyFont="1" applyFill="1"/>
    <xf numFmtId="168" fontId="55" fillId="2" borderId="0" xfId="0" applyNumberFormat="1" applyFont="1" applyFill="1" applyBorder="1" applyAlignment="1" applyProtection="1">
      <alignment vertical="center"/>
      <protection hidden="1"/>
    </xf>
    <xf numFmtId="168" fontId="89" fillId="0" borderId="0" xfId="0" applyNumberFormat="1" applyFont="1"/>
    <xf numFmtId="168" fontId="5" fillId="0" borderId="0" xfId="0" applyNumberFormat="1" applyFont="1" applyFill="1" applyBorder="1" applyAlignment="1" applyProtection="1">
      <alignment horizontal="right" vertical="top" wrapText="1" indent="1"/>
      <protection hidden="1"/>
    </xf>
    <xf numFmtId="168" fontId="90" fillId="0" borderId="0" xfId="0" applyNumberFormat="1" applyFont="1"/>
    <xf numFmtId="168" fontId="55" fillId="2" borderId="0" xfId="0" applyNumberFormat="1" applyFont="1" applyFill="1" applyBorder="1" applyAlignment="1" applyProtection="1">
      <alignment horizontal="center" vertical="center"/>
      <protection hidden="1"/>
    </xf>
    <xf numFmtId="168" fontId="124" fillId="0" borderId="0" xfId="0" applyNumberFormat="1" applyFont="1" applyFill="1" applyBorder="1" applyAlignment="1" applyProtection="1">
      <alignment horizontal="right" vertical="center" indent="1"/>
      <protection hidden="1"/>
    </xf>
    <xf numFmtId="168" fontId="90" fillId="0" borderId="0" xfId="0" applyNumberFormat="1" applyFont="1" applyBorder="1" applyAlignment="1">
      <alignment horizontal="right" indent="1"/>
    </xf>
    <xf numFmtId="168" fontId="89" fillId="0" borderId="0" xfId="0" applyNumberFormat="1" applyFont="1" applyAlignment="1">
      <alignment horizontal="right" indent="1"/>
    </xf>
    <xf numFmtId="168" fontId="90" fillId="0" borderId="0" xfId="0" applyNumberFormat="1" applyFont="1" applyAlignment="1">
      <alignment horizontal="right" indent="1"/>
    </xf>
    <xf numFmtId="168" fontId="84" fillId="3" borderId="0" xfId="0" applyNumberFormat="1" applyFont="1" applyFill="1" applyBorder="1" applyAlignment="1">
      <alignment horizontal="center" vertical="center"/>
    </xf>
    <xf numFmtId="168" fontId="78" fillId="0" borderId="0" xfId="0" applyNumberFormat="1" applyFont="1" applyFill="1" applyBorder="1" applyAlignment="1" applyProtection="1">
      <alignment vertical="center" wrapText="1"/>
      <protection hidden="1"/>
    </xf>
    <xf numFmtId="168" fontId="0" fillId="0" borderId="0" xfId="0" applyNumberFormat="1"/>
    <xf numFmtId="168" fontId="126" fillId="0" borderId="0" xfId="0" applyNumberFormat="1" applyFont="1" applyFill="1" applyBorder="1" applyAlignment="1" applyProtection="1">
      <alignment vertical="center"/>
      <protection hidden="1"/>
    </xf>
    <xf numFmtId="168" fontId="78" fillId="0" borderId="0" xfId="141" applyNumberFormat="1" applyFont="1" applyFill="1" applyBorder="1" applyAlignment="1" applyProtection="1">
      <alignment horizontal="center" vertical="center" wrapText="1"/>
      <protection hidden="1"/>
    </xf>
    <xf numFmtId="168" fontId="125" fillId="0" borderId="0" xfId="0" applyNumberFormat="1" applyFont="1" applyFill="1" applyBorder="1" applyAlignment="1" applyProtection="1">
      <alignment vertical="center"/>
      <protection hidden="1"/>
    </xf>
    <xf numFmtId="168" fontId="127" fillId="0" borderId="0" xfId="141" applyNumberFormat="1" applyFont="1" applyFill="1" applyBorder="1" applyAlignment="1" applyProtection="1">
      <alignment horizontal="center" vertical="center" wrapText="1"/>
      <protection hidden="1"/>
    </xf>
    <xf numFmtId="168" fontId="126" fillId="0" borderId="0" xfId="0" applyNumberFormat="1" applyFont="1" applyFill="1" applyBorder="1" applyAlignment="1" applyProtection="1">
      <protection hidden="1"/>
    </xf>
    <xf numFmtId="168" fontId="5" fillId="0" borderId="0" xfId="0" applyNumberFormat="1" applyFont="1" applyFill="1" applyBorder="1" applyAlignment="1" applyProtection="1">
      <alignment vertical="center"/>
      <protection hidden="1"/>
    </xf>
    <xf numFmtId="168" fontId="0" fillId="0" borderId="0" xfId="0" applyNumberFormat="1" applyFont="1"/>
    <xf numFmtId="168" fontId="6" fillId="0" borderId="0" xfId="0" applyNumberFormat="1" applyFont="1" applyFill="1" applyBorder="1" applyAlignment="1" applyProtection="1">
      <alignment vertical="center" wrapText="1"/>
      <protection hidden="1"/>
    </xf>
    <xf numFmtId="168" fontId="5" fillId="0" borderId="0" xfId="0" applyNumberFormat="1" applyFont="1" applyFill="1" applyBorder="1" applyAlignment="1" applyProtection="1">
      <alignment vertical="center" wrapText="1"/>
      <protection hidden="1"/>
    </xf>
    <xf numFmtId="168" fontId="8" fillId="0" borderId="9" xfId="0" applyNumberFormat="1" applyFont="1" applyFill="1" applyBorder="1"/>
    <xf numFmtId="168" fontId="9" fillId="0" borderId="0" xfId="0" applyNumberFormat="1" applyFont="1" applyFill="1" applyBorder="1" applyAlignment="1" applyProtection="1">
      <alignment vertical="center" wrapText="1"/>
      <protection hidden="1"/>
    </xf>
    <xf numFmtId="168" fontId="9" fillId="0" borderId="0" xfId="141" applyNumberFormat="1" applyFont="1" applyFill="1" applyBorder="1" applyAlignment="1" applyProtection="1">
      <alignment horizontal="center" vertical="center" wrapText="1"/>
      <protection hidden="1"/>
    </xf>
    <xf numFmtId="168" fontId="9" fillId="0" borderId="0" xfId="0" applyNumberFormat="1" applyFont="1" applyFill="1" applyBorder="1"/>
    <xf numFmtId="168" fontId="77" fillId="0" borderId="0" xfId="0" applyNumberFormat="1" applyFont="1"/>
    <xf numFmtId="168" fontId="84" fillId="3" borderId="0" xfId="0" applyNumberFormat="1" applyFont="1" applyFill="1" applyBorder="1" applyAlignment="1">
      <alignment horizontal="right" vertical="center" indent="1"/>
    </xf>
    <xf numFmtId="168" fontId="27" fillId="0" borderId="0" xfId="0" applyNumberFormat="1" applyFont="1" applyFill="1" applyBorder="1" applyAlignment="1" applyProtection="1">
      <alignment horizontal="right" vertical="center" indent="1"/>
      <protection hidden="1"/>
    </xf>
    <xf numFmtId="168" fontId="79" fillId="0" borderId="0" xfId="0" applyNumberFormat="1" applyFont="1" applyFill="1" applyBorder="1" applyAlignment="1" applyProtection="1">
      <alignment horizontal="right" vertical="center" wrapText="1"/>
      <protection hidden="1"/>
    </xf>
    <xf numFmtId="168" fontId="79" fillId="0" borderId="0" xfId="0" applyNumberFormat="1" applyFont="1" applyFill="1" applyBorder="1" applyAlignment="1" applyProtection="1">
      <alignment horizontal="right" vertical="center" wrapText="1" indent="1"/>
      <protection hidden="1"/>
    </xf>
    <xf numFmtId="168" fontId="78" fillId="0" borderId="0" xfId="0" applyNumberFormat="1" applyFont="1" applyFill="1" applyBorder="1" applyAlignment="1" applyProtection="1">
      <alignment horizontal="right" vertical="center" wrapText="1" indent="1"/>
      <protection hidden="1"/>
    </xf>
    <xf numFmtId="168" fontId="78" fillId="0" borderId="0" xfId="141" applyNumberFormat="1" applyFont="1" applyFill="1" applyBorder="1" applyAlignment="1" applyProtection="1">
      <alignment horizontal="right" vertical="center" wrapText="1" indent="1"/>
      <protection hidden="1"/>
    </xf>
    <xf numFmtId="168" fontId="0" fillId="0" borderId="0" xfId="0" applyNumberFormat="1" applyFont="1" applyAlignment="1">
      <alignment horizontal="right" indent="1"/>
    </xf>
    <xf numFmtId="168" fontId="9" fillId="3" borderId="0" xfId="0" applyNumberFormat="1" applyFont="1" applyFill="1" applyBorder="1" applyAlignment="1">
      <alignment horizontal="center" vertical="center"/>
    </xf>
    <xf numFmtId="168" fontId="26" fillId="0" borderId="0" xfId="0" applyNumberFormat="1" applyFont="1" applyFill="1" applyBorder="1" applyAlignment="1" applyProtection="1">
      <alignment horizontal="right" vertical="center" indent="1"/>
      <protection hidden="1"/>
    </xf>
    <xf numFmtId="168" fontId="26" fillId="0" borderId="0" xfId="0" applyNumberFormat="1" applyFont="1" applyFill="1" applyBorder="1" applyAlignment="1" applyProtection="1">
      <alignment horizontal="right" indent="1"/>
      <protection hidden="1"/>
    </xf>
    <xf numFmtId="168" fontId="8" fillId="0" borderId="0" xfId="0" applyNumberFormat="1" applyFont="1" applyFill="1" applyBorder="1" applyAlignment="1">
      <alignment horizontal="right" indent="1"/>
    </xf>
    <xf numFmtId="168" fontId="32" fillId="0" borderId="0" xfId="0" applyNumberFormat="1" applyFont="1" applyFill="1" applyBorder="1" applyAlignment="1" applyProtection="1">
      <alignment horizontal="right" vertical="center" indent="1"/>
      <protection hidden="1"/>
    </xf>
    <xf numFmtId="168" fontId="6" fillId="0" borderId="0" xfId="141" applyNumberFormat="1" applyFont="1" applyFill="1" applyBorder="1" applyAlignment="1" applyProtection="1">
      <alignment horizontal="right" vertical="center" wrapText="1" indent="1"/>
      <protection hidden="1"/>
    </xf>
    <xf numFmtId="168" fontId="9" fillId="0" borderId="9" xfId="0" applyNumberFormat="1" applyFont="1" applyFill="1" applyBorder="1" applyAlignment="1">
      <alignment horizontal="right" indent="1"/>
    </xf>
    <xf numFmtId="168" fontId="9" fillId="0" borderId="0" xfId="0" applyNumberFormat="1" applyFont="1" applyFill="1" applyBorder="1" applyAlignment="1">
      <alignment horizontal="right" indent="1"/>
    </xf>
    <xf numFmtId="168" fontId="9" fillId="0" borderId="7" xfId="0" applyNumberFormat="1" applyFont="1" applyFill="1" applyBorder="1" applyAlignment="1" applyProtection="1">
      <alignment horizontal="right" vertical="top" wrapText="1" indent="1"/>
      <protection hidden="1"/>
    </xf>
    <xf numFmtId="168" fontId="9" fillId="0" borderId="0" xfId="0" applyNumberFormat="1" applyFont="1" applyAlignment="1">
      <alignment horizontal="right" indent="1"/>
    </xf>
    <xf numFmtId="168" fontId="9" fillId="3" borderId="0" xfId="0" applyNumberFormat="1" applyFont="1" applyFill="1" applyBorder="1" applyAlignment="1" applyProtection="1">
      <alignment horizontal="right" vertical="center" wrapText="1" indent="1"/>
      <protection hidden="1"/>
    </xf>
    <xf numFmtId="168" fontId="8" fillId="3" borderId="9" xfId="0" applyNumberFormat="1" applyFont="1" applyFill="1" applyBorder="1" applyAlignment="1">
      <alignment horizontal="right" indent="1"/>
    </xf>
    <xf numFmtId="168" fontId="77" fillId="0" borderId="0" xfId="0" applyNumberFormat="1" applyFont="1" applyAlignment="1">
      <alignment horizontal="right" indent="1"/>
    </xf>
    <xf numFmtId="168" fontId="9" fillId="3" borderId="13" xfId="0" applyNumberFormat="1" applyFont="1" applyFill="1" applyBorder="1" applyAlignment="1">
      <alignment horizontal="right" indent="1"/>
    </xf>
    <xf numFmtId="168" fontId="5" fillId="3" borderId="0" xfId="0" applyNumberFormat="1" applyFont="1" applyFill="1" applyBorder="1" applyAlignment="1" applyProtection="1">
      <alignment horizontal="right" vertical="center" wrapText="1" indent="1"/>
      <protection hidden="1"/>
    </xf>
    <xf numFmtId="168" fontId="9" fillId="3" borderId="0" xfId="0" applyNumberFormat="1" applyFont="1" applyFill="1" applyBorder="1" applyAlignment="1">
      <alignment horizontal="right" indent="1"/>
    </xf>
    <xf numFmtId="168" fontId="9" fillId="0" borderId="0" xfId="0" applyNumberFormat="1" applyFont="1" applyFill="1" applyBorder="1" applyAlignment="1" applyProtection="1">
      <alignment horizontal="right" vertical="center" wrapText="1" indent="1"/>
      <protection hidden="1"/>
    </xf>
    <xf numFmtId="168" fontId="9" fillId="3" borderId="9" xfId="0" applyNumberFormat="1" applyFont="1" applyFill="1" applyBorder="1" applyAlignment="1">
      <alignment horizontal="right" indent="1"/>
    </xf>
    <xf numFmtId="168" fontId="127" fillId="0" borderId="0" xfId="141" applyNumberFormat="1" applyFont="1" applyFill="1" applyBorder="1" applyAlignment="1" applyProtection="1">
      <alignment horizontal="right" vertical="center" wrapText="1" indent="1"/>
      <protection hidden="1"/>
    </xf>
    <xf numFmtId="168" fontId="9" fillId="0" borderId="0" xfId="0" applyNumberFormat="1" applyFont="1" applyFill="1" applyBorder="1" applyAlignment="1">
      <alignment horizontal="center" vertical="center"/>
    </xf>
    <xf numFmtId="0" fontId="128" fillId="2" borderId="0" xfId="0" applyFont="1" applyFill="1" applyBorder="1" applyAlignment="1" applyProtection="1">
      <alignment vertical="center"/>
      <protection hidden="1"/>
    </xf>
    <xf numFmtId="0" fontId="19" fillId="0" borderId="0" xfId="141" applyFont="1" applyFill="1" applyBorder="1" applyAlignment="1" applyProtection="1">
      <alignment horizontal="left" vertical="center" wrapText="1"/>
      <protection hidden="1"/>
    </xf>
    <xf numFmtId="0" fontId="7" fillId="0" borderId="0" xfId="141" applyFont="1" applyFill="1" applyBorder="1" applyAlignment="1" applyProtection="1">
      <alignment horizontal="left" vertical="center" wrapText="1"/>
      <protection hidden="1"/>
    </xf>
    <xf numFmtId="169" fontId="82" fillId="0" borderId="0" xfId="141" applyNumberFormat="1" applyFont="1" applyFill="1" applyBorder="1" applyAlignment="1" applyProtection="1">
      <alignment horizontal="left" vertical="center" wrapText="1"/>
      <protection hidden="1"/>
    </xf>
    <xf numFmtId="168" fontId="5" fillId="0" borderId="0" xfId="141" applyNumberFormat="1" applyFont="1" applyFill="1" applyBorder="1" applyAlignment="1" applyProtection="1">
      <alignment horizontal="right" vertical="center" wrapText="1" indent="1"/>
      <protection hidden="1"/>
    </xf>
    <xf numFmtId="0" fontId="5" fillId="0" borderId="4" xfId="0" applyFont="1" applyFill="1" applyBorder="1" applyAlignment="1" applyProtection="1">
      <alignment horizontal="left" vertical="center" wrapText="1" indent="5"/>
      <protection hidden="1"/>
    </xf>
    <xf numFmtId="49" fontId="7" fillId="3" borderId="0" xfId="0" applyNumberFormat="1" applyFont="1" applyFill="1" applyBorder="1" applyAlignment="1" applyProtection="1">
      <alignment horizontal="left" vertical="center" wrapText="1"/>
      <protection hidden="1"/>
    </xf>
    <xf numFmtId="49" fontId="5" fillId="3" borderId="0" xfId="0" applyNumberFormat="1" applyFont="1" applyFill="1" applyBorder="1" applyAlignment="1" applyProtection="1">
      <alignment horizontal="center" vertical="center" wrapText="1"/>
      <protection hidden="1"/>
    </xf>
    <xf numFmtId="0" fontId="88" fillId="0" borderId="0" xfId="3" applyFont="1" applyFill="1" applyBorder="1" applyAlignment="1">
      <alignment horizontal="center" vertical="center" wrapText="1"/>
    </xf>
    <xf numFmtId="169" fontId="82" fillId="0" borderId="37" xfId="0" applyNumberFormat="1" applyFont="1" applyFill="1" applyBorder="1" applyAlignment="1" applyProtection="1">
      <alignment vertical="center" wrapText="1"/>
      <protection hidden="1"/>
    </xf>
    <xf numFmtId="169" fontId="82" fillId="0" borderId="0" xfId="0" applyNumberFormat="1" applyFont="1" applyFill="1" applyBorder="1" applyAlignment="1" applyProtection="1">
      <alignment vertical="center" wrapText="1"/>
      <protection hidden="1"/>
    </xf>
    <xf numFmtId="168" fontId="84" fillId="0" borderId="0" xfId="141" applyNumberFormat="1" applyFont="1" applyFill="1" applyBorder="1" applyAlignment="1" applyProtection="1">
      <alignment horizontal="right" vertical="center" wrapText="1" indent="1"/>
      <protection hidden="1"/>
    </xf>
    <xf numFmtId="168" fontId="36" fillId="0" borderId="0" xfId="0" applyNumberFormat="1" applyFont="1" applyFill="1" applyBorder="1" applyAlignment="1" applyProtection="1">
      <alignment horizontal="right" vertical="center" indent="1"/>
      <protection hidden="1"/>
    </xf>
    <xf numFmtId="169" fontId="82" fillId="0" borderId="41" xfId="0" applyNumberFormat="1" applyFont="1" applyFill="1" applyBorder="1" applyAlignment="1" applyProtection="1">
      <alignment vertical="center" wrapText="1"/>
      <protection hidden="1"/>
    </xf>
    <xf numFmtId="0" fontId="0" fillId="0" borderId="0" xfId="0" applyBorder="1" applyAlignment="1">
      <alignment horizontal="center" vertical="center" wrapText="1"/>
    </xf>
    <xf numFmtId="168" fontId="5" fillId="0" borderId="34" xfId="141" applyNumberFormat="1" applyFont="1" applyFill="1" applyBorder="1" applyAlignment="1" applyProtection="1">
      <alignment horizontal="right" vertical="center" wrapText="1" indent="1"/>
      <protection hidden="1"/>
    </xf>
    <xf numFmtId="168" fontId="5" fillId="0" borderId="32" xfId="141" applyNumberFormat="1" applyFont="1" applyFill="1" applyBorder="1" applyAlignment="1" applyProtection="1">
      <alignment horizontal="right" vertical="center" wrapText="1" indent="1"/>
      <protection hidden="1"/>
    </xf>
    <xf numFmtId="168" fontId="90" fillId="0" borderId="0" xfId="0" applyNumberFormat="1" applyFont="1" applyFill="1"/>
    <xf numFmtId="168" fontId="11" fillId="0" borderId="0" xfId="0" applyNumberFormat="1" applyFont="1" applyFill="1" applyBorder="1" applyAlignment="1" applyProtection="1">
      <alignment horizontal="right" vertical="center" indent="1"/>
      <protection hidden="1"/>
    </xf>
    <xf numFmtId="0" fontId="0" fillId="0" borderId="0" xfId="0"/>
    <xf numFmtId="0" fontId="106" fillId="3" borderId="0" xfId="0" applyFont="1" applyFill="1" applyBorder="1" applyAlignment="1" applyProtection="1">
      <alignment horizontal="left" vertical="center"/>
      <protection hidden="1"/>
    </xf>
    <xf numFmtId="168" fontId="55" fillId="3" borderId="0" xfId="0" applyNumberFormat="1" applyFont="1" applyFill="1" applyBorder="1" applyAlignment="1" applyProtection="1">
      <alignment horizontal="center" vertical="center"/>
      <protection hidden="1"/>
    </xf>
    <xf numFmtId="0" fontId="50" fillId="0" borderId="0" xfId="0" applyFont="1" applyBorder="1" applyAlignment="1">
      <alignment horizontal="left"/>
    </xf>
    <xf numFmtId="0" fontId="50" fillId="0" borderId="0" xfId="0" applyFont="1" applyBorder="1" applyAlignment="1">
      <alignment horizontal="left" vertical="top" wrapText="1"/>
    </xf>
    <xf numFmtId="0" fontId="11" fillId="0" borderId="0" xfId="0" applyFont="1" applyFill="1" applyBorder="1" applyAlignment="1" applyProtection="1">
      <alignment vertical="top" wrapText="1"/>
      <protection hidden="1"/>
    </xf>
    <xf numFmtId="2" fontId="80" fillId="0" borderId="36" xfId="0" applyNumberFormat="1" applyFont="1" applyFill="1" applyBorder="1" applyAlignment="1" applyProtection="1">
      <alignment vertical="center" wrapText="1"/>
      <protection hidden="1"/>
    </xf>
    <xf numFmtId="0" fontId="16" fillId="3" borderId="0" xfId="0" applyFont="1" applyFill="1" applyBorder="1" applyAlignment="1" applyProtection="1">
      <alignment horizontal="center" vertical="center"/>
      <protection hidden="1"/>
    </xf>
    <xf numFmtId="0" fontId="131" fillId="0" borderId="0" xfId="0" applyFont="1"/>
    <xf numFmtId="0" fontId="60" fillId="0" borderId="0" xfId="0" applyFont="1" applyFill="1" applyBorder="1" applyAlignment="1" applyProtection="1">
      <alignment vertical="center" wrapText="1"/>
      <protection hidden="1"/>
    </xf>
    <xf numFmtId="0" fontId="132" fillId="0" borderId="0" xfId="0" applyFont="1" applyBorder="1" applyAlignment="1">
      <alignment wrapText="1"/>
    </xf>
    <xf numFmtId="0" fontId="0" fillId="0" borderId="0" xfId="0" applyAlignment="1">
      <alignment vertical="center"/>
    </xf>
    <xf numFmtId="49" fontId="7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7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7" fillId="3" borderId="32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35" xfId="0" applyNumberFormat="1" applyFont="1" applyFill="1" applyBorder="1" applyAlignment="1" applyProtection="1">
      <alignment vertical="center" wrapText="1"/>
      <protection hidden="1"/>
    </xf>
    <xf numFmtId="49" fontId="7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Border="1" applyAlignment="1">
      <alignment vertical="center"/>
    </xf>
    <xf numFmtId="0" fontId="119" fillId="0" borderId="32" xfId="0" applyFont="1" applyBorder="1" applyAlignment="1">
      <alignment wrapText="1"/>
    </xf>
    <xf numFmtId="166" fontId="2" fillId="3" borderId="0" xfId="0" applyNumberFormat="1" applyFont="1" applyFill="1" applyBorder="1" applyAlignment="1">
      <alignment horizontal="left" vertical="center"/>
    </xf>
    <xf numFmtId="0" fontId="0" fillId="0" borderId="0" xfId="0"/>
    <xf numFmtId="0" fontId="0" fillId="0" borderId="0" xfId="0"/>
    <xf numFmtId="168" fontId="5" fillId="0" borderId="58" xfId="141" applyNumberFormat="1" applyFont="1" applyFill="1" applyBorder="1" applyAlignment="1" applyProtection="1">
      <alignment horizontal="right" vertical="center" wrapText="1" indent="1"/>
      <protection hidden="1"/>
    </xf>
    <xf numFmtId="164" fontId="135" fillId="0" borderId="0" xfId="0" applyNumberFormat="1" applyFont="1" applyFill="1" applyBorder="1" applyAlignment="1" applyProtection="1">
      <protection hidden="1"/>
    </xf>
    <xf numFmtId="0" fontId="0" fillId="0" borderId="0" xfId="0"/>
    <xf numFmtId="165" fontId="116" fillId="3" borderId="0" xfId="0" applyNumberFormat="1" applyFont="1" applyFill="1" applyBorder="1" applyAlignment="1">
      <alignment horizontal="left" vertical="center"/>
    </xf>
    <xf numFmtId="0" fontId="0" fillId="0" borderId="0" xfId="0"/>
    <xf numFmtId="166" fontId="72" fillId="0" borderId="0" xfId="1" quotePrefix="1" applyNumberFormat="1" applyFill="1" applyBorder="1" applyAlignment="1">
      <alignment vertical="center"/>
    </xf>
    <xf numFmtId="0" fontId="136" fillId="0" borderId="0" xfId="1" applyFont="1" applyFill="1" applyBorder="1" applyAlignment="1">
      <alignment vertical="center"/>
    </xf>
    <xf numFmtId="0" fontId="111" fillId="0" borderId="0" xfId="1" applyFont="1"/>
    <xf numFmtId="0" fontId="113" fillId="0" borderId="0" xfId="1" applyFont="1"/>
    <xf numFmtId="0" fontId="0" fillId="0" borderId="0" xfId="0" applyBorder="1" applyAlignment="1">
      <alignment horizontal="center" vertical="center" wrapText="1"/>
    </xf>
    <xf numFmtId="0" fontId="0" fillId="0" borderId="0" xfId="0"/>
    <xf numFmtId="169" fontId="82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/>
    <xf numFmtId="0" fontId="0" fillId="3" borderId="0" xfId="0" applyFont="1" applyFill="1" applyBorder="1"/>
    <xf numFmtId="168" fontId="91" fillId="0" borderId="0" xfId="0" applyNumberFormat="1" applyFont="1" applyFill="1" applyBorder="1" applyAlignment="1" applyProtection="1">
      <alignment horizontal="center" vertical="center"/>
      <protection hidden="1"/>
    </xf>
    <xf numFmtId="169" fontId="82" fillId="0" borderId="36" xfId="0" applyNumberFormat="1" applyFont="1" applyFill="1" applyBorder="1" applyAlignment="1" applyProtection="1">
      <alignment vertical="center" wrapText="1"/>
      <protection hidden="1"/>
    </xf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2" fillId="3" borderId="0" xfId="0" applyFont="1" applyFill="1" applyBorder="1" applyAlignment="1" applyProtection="1">
      <alignment horizontal="left" vertical="center"/>
      <protection hidden="1"/>
    </xf>
    <xf numFmtId="2" fontId="81" fillId="3" borderId="0" xfId="0" applyNumberFormat="1" applyFont="1" applyFill="1" applyBorder="1" applyAlignment="1" applyProtection="1">
      <alignment vertical="center"/>
      <protection hidden="1"/>
    </xf>
    <xf numFmtId="168" fontId="26" fillId="3" borderId="0" xfId="0" applyNumberFormat="1" applyFont="1" applyFill="1" applyBorder="1" applyAlignment="1" applyProtection="1">
      <alignment vertical="center"/>
      <protection hidden="1"/>
    </xf>
    <xf numFmtId="0" fontId="84" fillId="0" borderId="0" xfId="3" applyFont="1" applyFill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49" fontId="19" fillId="0" borderId="0" xfId="0" applyNumberFormat="1" applyFont="1" applyFill="1" applyBorder="1" applyAlignment="1" applyProtection="1">
      <alignment horizontal="center" vertical="center" wrapText="1"/>
      <protection hidden="1"/>
    </xf>
    <xf numFmtId="0" fontId="107" fillId="0" borderId="0" xfId="0" applyFont="1" applyBorder="1" applyAlignment="1">
      <alignment horizontal="center" vertical="center" wrapText="1"/>
    </xf>
    <xf numFmtId="0" fontId="119" fillId="0" borderId="0" xfId="0" applyFont="1" applyBorder="1" applyAlignment="1">
      <alignment horizontal="center" vertical="center" wrapText="1"/>
    </xf>
    <xf numFmtId="168" fontId="8" fillId="0" borderId="0" xfId="0" applyNumberFormat="1" applyFont="1" applyFill="1" applyBorder="1"/>
    <xf numFmtId="0" fontId="12" fillId="0" borderId="0" xfId="0" applyFont="1" applyFill="1" applyBorder="1" applyAlignment="1" applyProtection="1">
      <alignment vertical="center"/>
      <protection hidden="1"/>
    </xf>
    <xf numFmtId="2" fontId="81" fillId="0" borderId="0" xfId="0" applyNumberFormat="1" applyFont="1" applyFill="1" applyBorder="1" applyAlignment="1" applyProtection="1">
      <alignment vertical="center"/>
      <protection hidden="1"/>
    </xf>
    <xf numFmtId="168" fontId="55" fillId="0" borderId="0" xfId="0" applyNumberFormat="1" applyFont="1" applyFill="1" applyBorder="1" applyAlignment="1" applyProtection="1">
      <alignment vertical="center"/>
      <protection hidden="1"/>
    </xf>
    <xf numFmtId="0" fontId="113" fillId="0" borderId="0" xfId="1" applyFont="1"/>
    <xf numFmtId="0" fontId="0" fillId="0" borderId="0" xfId="0"/>
    <xf numFmtId="0" fontId="0" fillId="0" borderId="0" xfId="0" applyBorder="1" applyAlignment="1"/>
    <xf numFmtId="0" fontId="0" fillId="0" borderId="0" xfId="0"/>
    <xf numFmtId="2" fontId="79" fillId="3" borderId="37" xfId="0" applyNumberFormat="1" applyFont="1" applyFill="1" applyBorder="1" applyAlignment="1" applyProtection="1">
      <alignment horizontal="left" vertical="center" wrapText="1"/>
      <protection hidden="1"/>
    </xf>
    <xf numFmtId="0" fontId="7" fillId="0" borderId="0" xfId="141" applyNumberFormat="1" applyFont="1" applyFill="1" applyBorder="1" applyAlignment="1" applyProtection="1">
      <alignment horizontal="center" vertical="center" wrapText="1"/>
      <protection hidden="1"/>
    </xf>
    <xf numFmtId="0" fontId="29" fillId="0" borderId="0" xfId="141" applyNumberFormat="1" applyFont="1" applyFill="1" applyBorder="1" applyAlignment="1" applyProtection="1">
      <alignment horizontal="center" vertical="center" wrapText="1"/>
      <protection hidden="1"/>
    </xf>
    <xf numFmtId="0" fontId="11" fillId="0" borderId="0" xfId="141" applyFont="1" applyFill="1" applyBorder="1" applyAlignment="1" applyProtection="1">
      <alignment horizontal="right" vertical="center" wrapText="1"/>
      <protection hidden="1"/>
    </xf>
    <xf numFmtId="0" fontId="0" fillId="0" borderId="0" xfId="0"/>
    <xf numFmtId="0" fontId="2" fillId="0" borderId="0" xfId="0" applyFont="1" applyFill="1" applyBorder="1" applyAlignment="1" applyProtection="1">
      <alignment horizontal="left" vertical="center"/>
      <protection hidden="1"/>
    </xf>
    <xf numFmtId="0" fontId="0" fillId="0" borderId="0" xfId="0" applyFill="1" applyBorder="1" applyAlignment="1">
      <alignment horizontal="left" vertical="center"/>
    </xf>
    <xf numFmtId="168" fontId="55" fillId="0" borderId="0" xfId="0" applyNumberFormat="1" applyFont="1" applyFill="1" applyBorder="1" applyAlignment="1" applyProtection="1">
      <alignment horizontal="center" vertical="center"/>
      <protection hidden="1"/>
    </xf>
    <xf numFmtId="0" fontId="132" fillId="3" borderId="0" xfId="0" applyFont="1" applyFill="1" applyBorder="1" applyAlignment="1">
      <alignment vertical="center"/>
    </xf>
    <xf numFmtId="49" fontId="7" fillId="0" borderId="0" xfId="0" applyNumberFormat="1" applyFont="1" applyFill="1" applyBorder="1" applyAlignment="1" applyProtection="1">
      <alignment horizontal="left" vertical="center" wrapText="1" indent="1"/>
      <protection hidden="1"/>
    </xf>
    <xf numFmtId="169" fontId="122" fillId="0" borderId="0" xfId="0" applyNumberFormat="1" applyFont="1" applyFill="1" applyBorder="1" applyAlignment="1" applyProtection="1">
      <alignment vertical="top" wrapText="1"/>
      <protection hidden="1"/>
    </xf>
    <xf numFmtId="49" fontId="7" fillId="0" borderId="0" xfId="0" applyNumberFormat="1" applyFont="1" applyFill="1" applyBorder="1" applyAlignment="1" applyProtection="1">
      <alignment horizontal="left" vertical="top" wrapText="1" indent="1"/>
      <protection hidden="1"/>
    </xf>
    <xf numFmtId="0" fontId="5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19" fillId="0" borderId="0" xfId="0" applyFont="1" applyBorder="1" applyAlignment="1">
      <alignment wrapText="1"/>
    </xf>
    <xf numFmtId="168" fontId="139" fillId="0" borderId="0" xfId="0" applyNumberFormat="1" applyFont="1" applyFill="1" applyBorder="1"/>
    <xf numFmtId="168" fontId="84" fillId="0" borderId="0" xfId="0" applyNumberFormat="1" applyFont="1" applyFill="1" applyBorder="1" applyAlignment="1" applyProtection="1">
      <alignment vertical="center" wrapText="1"/>
      <protection hidden="1"/>
    </xf>
    <xf numFmtId="168" fontId="0" fillId="0" borderId="0" xfId="0" applyNumberFormat="1" applyFont="1"/>
    <xf numFmtId="0" fontId="0" fillId="0" borderId="0" xfId="0"/>
    <xf numFmtId="0" fontId="6" fillId="3" borderId="0" xfId="0" applyFont="1" applyFill="1" applyBorder="1" applyAlignment="1" applyProtection="1">
      <alignment horizontal="left" vertical="top" wrapText="1" indent="4"/>
      <protection hidden="1"/>
    </xf>
    <xf numFmtId="0" fontId="132" fillId="0" borderId="0" xfId="0" applyFont="1" applyBorder="1"/>
    <xf numFmtId="0" fontId="6" fillId="3" borderId="0" xfId="0" applyFont="1" applyFill="1" applyBorder="1" applyAlignment="1" applyProtection="1">
      <alignment vertical="top" wrapText="1"/>
      <protection hidden="1"/>
    </xf>
    <xf numFmtId="0" fontId="105" fillId="3" borderId="41" xfId="0" applyFont="1" applyFill="1" applyBorder="1" applyAlignment="1" applyProtection="1">
      <alignment horizontal="center" vertical="center"/>
      <protection hidden="1"/>
    </xf>
    <xf numFmtId="0" fontId="0" fillId="0" borderId="41" xfId="0" applyBorder="1"/>
    <xf numFmtId="168" fontId="84" fillId="0" borderId="64" xfId="0" applyNumberFormat="1" applyFont="1" applyBorder="1" applyAlignment="1">
      <alignment horizontal="center" vertical="center"/>
    </xf>
    <xf numFmtId="168" fontId="84" fillId="0" borderId="65" xfId="0" applyNumberFormat="1" applyFont="1" applyBorder="1" applyAlignment="1">
      <alignment horizontal="center" vertical="center"/>
    </xf>
    <xf numFmtId="0" fontId="11" fillId="0" borderId="0" xfId="141" applyNumberFormat="1" applyFont="1" applyFill="1" applyBorder="1" applyAlignment="1" applyProtection="1">
      <alignment horizontal="center" vertical="center" wrapText="1"/>
      <protection hidden="1"/>
    </xf>
    <xf numFmtId="168" fontId="130" fillId="0" borderId="0" xfId="141" applyNumberFormat="1" applyFont="1" applyFill="1" applyBorder="1" applyAlignment="1" applyProtection="1">
      <alignment horizontal="right" vertical="center" wrapText="1" indent="1"/>
      <protection hidden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49" fontId="5" fillId="0" borderId="0" xfId="141" quotePrefix="1" applyNumberFormat="1" applyFont="1" applyFill="1" applyBorder="1" applyAlignment="1" applyProtection="1">
      <alignment horizontal="center" vertical="center" wrapText="1"/>
      <protection hidden="1"/>
    </xf>
    <xf numFmtId="0" fontId="133" fillId="0" borderId="0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84" fillId="3" borderId="0" xfId="3" applyFont="1" applyFill="1" applyBorder="1" applyAlignment="1">
      <alignment horizontal="center" vertical="center" wrapText="1"/>
    </xf>
    <xf numFmtId="169" fontId="82" fillId="0" borderId="0" xfId="0" applyNumberFormat="1" applyFont="1" applyFill="1" applyBorder="1" applyAlignment="1" applyProtection="1">
      <alignment horizontal="center" vertical="center" wrapText="1"/>
      <protection hidden="1"/>
    </xf>
    <xf numFmtId="168" fontId="5" fillId="0" borderId="0" xfId="141" applyNumberFormat="1" applyFont="1" applyFill="1" applyBorder="1" applyAlignment="1" applyProtection="1">
      <alignment horizontal="right" vertical="center" wrapText="1"/>
      <protection hidden="1"/>
    </xf>
    <xf numFmtId="0" fontId="0" fillId="0" borderId="0" xfId="0"/>
    <xf numFmtId="0" fontId="0" fillId="0" borderId="0" xfId="0"/>
    <xf numFmtId="0" fontId="29" fillId="0" borderId="0" xfId="141" applyFont="1" applyFill="1" applyBorder="1" applyAlignment="1" applyProtection="1">
      <alignment horizontal="center" vertical="center" wrapText="1"/>
      <protection hidden="1"/>
    </xf>
    <xf numFmtId="0" fontId="141" fillId="0" borderId="0" xfId="141" applyFont="1" applyFill="1" applyBorder="1" applyAlignment="1" applyProtection="1">
      <alignment horizontal="center" vertical="center" wrapText="1"/>
      <protection hidden="1"/>
    </xf>
    <xf numFmtId="0" fontId="7" fillId="0" borderId="0" xfId="141" applyFont="1" applyFill="1" applyBorder="1" applyAlignment="1" applyProtection="1">
      <alignment horizontal="center" vertical="center" wrapText="1"/>
      <protection hidden="1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72" fillId="0" borderId="0" xfId="1" applyFill="1" applyAlignment="1"/>
    <xf numFmtId="0" fontId="0" fillId="0" borderId="0" xfId="0"/>
    <xf numFmtId="0" fontId="0" fillId="0" borderId="0" xfId="0"/>
    <xf numFmtId="49" fontId="5" fillId="3" borderId="0" xfId="0" applyNumberFormat="1" applyFont="1" applyFill="1" applyBorder="1" applyAlignment="1" applyProtection="1">
      <alignment vertical="center" wrapText="1"/>
      <protection hidden="1"/>
    </xf>
    <xf numFmtId="0" fontId="5" fillId="3" borderId="0" xfId="3" applyFont="1" applyFill="1" applyBorder="1" applyAlignment="1">
      <alignment horizontal="left" vertical="center" wrapText="1"/>
    </xf>
    <xf numFmtId="168" fontId="84" fillId="0" borderId="0" xfId="141" applyNumberFormat="1" applyFont="1" applyFill="1" applyBorder="1" applyAlignment="1" applyProtection="1">
      <alignment horizontal="left" vertical="center" wrapText="1" indent="1"/>
      <protection hidden="1"/>
    </xf>
    <xf numFmtId="49" fontId="16" fillId="0" borderId="0" xfId="0" applyNumberFormat="1" applyFont="1" applyFill="1" applyBorder="1" applyAlignment="1" applyProtection="1">
      <alignment horizontal="left" vertical="center" wrapText="1"/>
      <protection hidden="1"/>
    </xf>
    <xf numFmtId="49" fontId="7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141" applyFont="1" applyFill="1" applyBorder="1" applyAlignment="1" applyProtection="1">
      <alignment horizontal="left" vertical="center" wrapText="1"/>
      <protection hidden="1"/>
    </xf>
    <xf numFmtId="0" fontId="5" fillId="0" borderId="0" xfId="0" applyFont="1" applyFill="1" applyBorder="1" applyAlignment="1" applyProtection="1">
      <alignment horizontal="left" vertical="center" wrapText="1"/>
      <protection hidden="1"/>
    </xf>
    <xf numFmtId="0" fontId="5" fillId="0" borderId="0" xfId="0" applyFont="1" applyFill="1" applyBorder="1" applyAlignment="1" applyProtection="1">
      <alignment horizontal="left" vertical="top" wrapText="1"/>
      <protection hidden="1"/>
    </xf>
    <xf numFmtId="49" fontId="11" fillId="0" borderId="0" xfId="0" applyNumberFormat="1" applyFont="1" applyFill="1" applyBorder="1" applyAlignment="1" applyProtection="1">
      <alignment horizontal="left" vertical="center" wrapText="1"/>
      <protection hidden="1"/>
    </xf>
    <xf numFmtId="49" fontId="7" fillId="0" borderId="63" xfId="0" applyNumberFormat="1" applyFont="1" applyFill="1" applyBorder="1" applyAlignment="1" applyProtection="1">
      <alignment horizontal="center" vertical="center" wrapText="1"/>
      <protection hidden="1"/>
    </xf>
    <xf numFmtId="0" fontId="6" fillId="3" borderId="0" xfId="0" applyFont="1" applyFill="1" applyBorder="1" applyAlignment="1" applyProtection="1">
      <alignment horizontal="left" vertical="center" wrapText="1" indent="3"/>
      <protection hidden="1"/>
    </xf>
    <xf numFmtId="0" fontId="121" fillId="6" borderId="0" xfId="0" applyFont="1" applyFill="1" applyBorder="1" applyAlignment="1" applyProtection="1">
      <alignment vertical="center"/>
      <protection hidden="1"/>
    </xf>
    <xf numFmtId="0" fontId="96" fillId="6" borderId="47" xfId="0" applyFont="1" applyFill="1" applyBorder="1" applyAlignment="1">
      <alignment horizontal="center" vertical="center"/>
    </xf>
    <xf numFmtId="49" fontId="96" fillId="6" borderId="47" xfId="0" applyNumberFormat="1" applyFont="1" applyFill="1" applyBorder="1" applyAlignment="1">
      <alignment horizontal="center" vertical="center"/>
    </xf>
    <xf numFmtId="0" fontId="96" fillId="6" borderId="47" xfId="0" applyFont="1" applyFill="1" applyBorder="1" applyAlignment="1">
      <alignment horizontal="center"/>
    </xf>
    <xf numFmtId="49" fontId="96" fillId="6" borderId="47" xfId="0" applyNumberFormat="1" applyFont="1" applyFill="1" applyBorder="1" applyAlignment="1">
      <alignment horizontal="center"/>
    </xf>
    <xf numFmtId="0" fontId="74" fillId="0" borderId="0" xfId="0" applyFont="1" applyBorder="1" applyAlignment="1"/>
    <xf numFmtId="49" fontId="109" fillId="0" borderId="0" xfId="0" applyNumberFormat="1" applyFont="1" applyBorder="1" applyAlignment="1">
      <alignment vertical="center" wrapText="1"/>
    </xf>
    <xf numFmtId="49" fontId="109" fillId="0" borderId="0" xfId="0" applyNumberFormat="1" applyFont="1" applyBorder="1" applyAlignment="1">
      <alignment vertical="top" wrapText="1"/>
    </xf>
    <xf numFmtId="49" fontId="109" fillId="0" borderId="70" xfId="0" applyNumberFormat="1" applyFont="1" applyBorder="1" applyAlignment="1">
      <alignment vertical="center" wrapText="1"/>
    </xf>
    <xf numFmtId="0" fontId="50" fillId="0" borderId="70" xfId="0" applyFont="1" applyBorder="1" applyAlignment="1">
      <alignment horizontal="left"/>
    </xf>
    <xf numFmtId="0" fontId="133" fillId="3" borderId="70" xfId="0" applyFont="1" applyFill="1" applyBorder="1" applyAlignment="1" applyProtection="1">
      <alignment horizontal="center" vertical="center"/>
      <protection hidden="1"/>
    </xf>
    <xf numFmtId="0" fontId="134" fillId="3" borderId="70" xfId="0" applyFont="1" applyFill="1" applyBorder="1" applyAlignment="1" applyProtection="1">
      <alignment horizontal="center" vertical="center"/>
      <protection hidden="1"/>
    </xf>
    <xf numFmtId="0" fontId="7" fillId="0" borderId="70" xfId="0" applyFont="1" applyFill="1" applyBorder="1" applyAlignment="1">
      <alignment horizontal="center" vertical="center" wrapText="1"/>
    </xf>
    <xf numFmtId="0" fontId="7" fillId="3" borderId="70" xfId="0" applyFont="1" applyFill="1" applyBorder="1" applyAlignment="1" applyProtection="1">
      <alignment horizontal="center" vertical="center"/>
      <protection hidden="1"/>
    </xf>
    <xf numFmtId="0" fontId="7" fillId="3" borderId="70" xfId="0" applyFont="1" applyFill="1" applyBorder="1" applyAlignment="1" applyProtection="1">
      <alignment horizontal="center" vertical="center" wrapText="1"/>
      <protection hidden="1"/>
    </xf>
    <xf numFmtId="2" fontId="79" fillId="3" borderId="70" xfId="0" applyNumberFormat="1" applyFont="1" applyFill="1" applyBorder="1" applyAlignment="1" applyProtection="1">
      <alignment horizontal="left" vertical="center" wrapText="1"/>
      <protection hidden="1"/>
    </xf>
    <xf numFmtId="169" fontId="82" fillId="0" borderId="57" xfId="0" applyNumberFormat="1" applyFont="1" applyFill="1" applyBorder="1" applyAlignment="1" applyProtection="1">
      <alignment vertical="center" wrapText="1"/>
      <protection hidden="1"/>
    </xf>
    <xf numFmtId="0" fontId="105" fillId="0" borderId="0" xfId="0" applyFont="1" applyFill="1" applyBorder="1" applyAlignment="1" applyProtection="1">
      <alignment horizontal="right" vertical="center" wrapText="1" indent="1"/>
      <protection hidden="1"/>
    </xf>
    <xf numFmtId="168" fontId="124" fillId="0" borderId="0" xfId="0" applyNumberFormat="1" applyFont="1" applyFill="1" applyBorder="1" applyAlignment="1" applyProtection="1">
      <alignment horizontal="right" vertical="center" wrapText="1" indent="1"/>
      <protection hidden="1"/>
    </xf>
    <xf numFmtId="0" fontId="105" fillId="6" borderId="70" xfId="0" applyFont="1" applyFill="1" applyBorder="1" applyAlignment="1" applyProtection="1">
      <alignment horizontal="right" vertical="center" indent="1"/>
      <protection hidden="1"/>
    </xf>
    <xf numFmtId="0" fontId="128" fillId="6" borderId="70" xfId="0" applyFont="1" applyFill="1" applyBorder="1" applyAlignment="1" applyProtection="1">
      <alignment vertical="center"/>
      <protection hidden="1"/>
    </xf>
    <xf numFmtId="168" fontId="124" fillId="6" borderId="70" xfId="0" applyNumberFormat="1" applyFont="1" applyFill="1" applyBorder="1" applyAlignment="1" applyProtection="1">
      <alignment horizontal="right" vertical="center" indent="1"/>
      <protection hidden="1"/>
    </xf>
    <xf numFmtId="0" fontId="106" fillId="6" borderId="70" xfId="0" applyFont="1" applyFill="1" applyBorder="1" applyAlignment="1" applyProtection="1">
      <alignment horizontal="left" vertical="center"/>
      <protection hidden="1"/>
    </xf>
    <xf numFmtId="0" fontId="105" fillId="6" borderId="70" xfId="0" applyFont="1" applyFill="1" applyBorder="1" applyAlignment="1" applyProtection="1">
      <alignment horizontal="center" vertical="center"/>
      <protection hidden="1"/>
    </xf>
    <xf numFmtId="168" fontId="55" fillId="6" borderId="70" xfId="0" applyNumberFormat="1" applyFont="1" applyFill="1" applyBorder="1" applyAlignment="1" applyProtection="1">
      <alignment horizontal="center" vertical="center"/>
      <protection hidden="1"/>
    </xf>
    <xf numFmtId="0" fontId="2" fillId="0" borderId="72" xfId="0" applyFont="1" applyFill="1" applyBorder="1" applyAlignment="1" applyProtection="1">
      <alignment vertical="center"/>
      <protection hidden="1"/>
    </xf>
    <xf numFmtId="0" fontId="14" fillId="0" borderId="71" xfId="0" applyFont="1" applyFill="1" applyBorder="1" applyAlignment="1" applyProtection="1">
      <alignment vertical="center"/>
      <protection hidden="1"/>
    </xf>
    <xf numFmtId="0" fontId="79" fillId="3" borderId="7" xfId="0" applyFont="1" applyFill="1" applyBorder="1" applyAlignment="1" applyProtection="1">
      <alignment vertical="center" wrapText="1"/>
      <protection hidden="1"/>
    </xf>
    <xf numFmtId="49" fontId="7" fillId="3" borderId="70" xfId="0" applyNumberFormat="1" applyFont="1" applyFill="1" applyBorder="1" applyAlignment="1" applyProtection="1">
      <alignment horizontal="center" vertical="center" wrapText="1"/>
      <protection hidden="1"/>
    </xf>
    <xf numFmtId="0" fontId="5" fillId="3" borderId="70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70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70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70" xfId="0" applyNumberFormat="1" applyFont="1" applyFill="1" applyBorder="1" applyAlignment="1" applyProtection="1">
      <alignment vertical="center" wrapText="1"/>
      <protection hidden="1"/>
    </xf>
    <xf numFmtId="0" fontId="79" fillId="3" borderId="39" xfId="0" applyNumberFormat="1" applyFont="1" applyFill="1" applyBorder="1" applyAlignment="1" applyProtection="1">
      <alignment horizontal="left" vertical="center" wrapText="1"/>
      <protection hidden="1"/>
    </xf>
    <xf numFmtId="0" fontId="11" fillId="3" borderId="70" xfId="0" applyNumberFormat="1" applyFont="1" applyFill="1" applyBorder="1" applyAlignment="1" applyProtection="1">
      <alignment horizontal="center" vertical="center" wrapText="1"/>
      <protection hidden="1"/>
    </xf>
    <xf numFmtId="49" fontId="7" fillId="3" borderId="70" xfId="0" applyNumberFormat="1" applyFont="1" applyFill="1" applyBorder="1" applyAlignment="1" applyProtection="1">
      <alignment vertical="center" wrapText="1"/>
      <protection hidden="1"/>
    </xf>
    <xf numFmtId="0" fontId="79" fillId="3" borderId="70" xfId="0" applyNumberFormat="1" applyFont="1" applyFill="1" applyBorder="1" applyAlignment="1" applyProtection="1">
      <alignment horizontal="left" vertical="center" wrapText="1"/>
      <protection hidden="1"/>
    </xf>
    <xf numFmtId="0" fontId="5" fillId="3" borderId="70" xfId="3" applyFont="1" applyFill="1" applyBorder="1" applyAlignment="1">
      <alignment horizontal="left" vertical="center" wrapText="1"/>
    </xf>
    <xf numFmtId="49" fontId="5" fillId="3" borderId="70" xfId="0" applyNumberFormat="1" applyFont="1" applyFill="1" applyBorder="1" applyAlignment="1" applyProtection="1">
      <alignment horizontal="center" wrapText="1"/>
      <protection hidden="1"/>
    </xf>
    <xf numFmtId="0" fontId="5" fillId="3" borderId="70" xfId="3" applyFont="1" applyFill="1" applyBorder="1" applyAlignment="1">
      <alignment horizontal="center" vertical="center" wrapText="1"/>
    </xf>
    <xf numFmtId="0" fontId="32" fillId="0" borderId="72" xfId="0" applyFont="1" applyFill="1" applyBorder="1" applyAlignment="1" applyProtection="1">
      <alignment vertical="center"/>
      <protection hidden="1"/>
    </xf>
    <xf numFmtId="0" fontId="32" fillId="0" borderId="71" xfId="0" applyFont="1" applyFill="1" applyBorder="1" applyAlignment="1" applyProtection="1">
      <alignment vertical="center"/>
      <protection hidden="1"/>
    </xf>
    <xf numFmtId="0" fontId="23" fillId="6" borderId="70" xfId="0" applyFont="1" applyFill="1" applyBorder="1" applyAlignment="1" applyProtection="1">
      <alignment vertical="center"/>
      <protection hidden="1"/>
    </xf>
    <xf numFmtId="0" fontId="2" fillId="6" borderId="70" xfId="0" applyFont="1" applyFill="1" applyBorder="1" applyAlignment="1" applyProtection="1">
      <alignment vertical="center"/>
      <protection hidden="1"/>
    </xf>
    <xf numFmtId="0" fontId="2" fillId="6" borderId="70" xfId="0" applyFont="1" applyFill="1" applyBorder="1" applyAlignment="1" applyProtection="1">
      <alignment horizontal="center" vertical="center"/>
      <protection hidden="1"/>
    </xf>
    <xf numFmtId="2" fontId="79" fillId="6" borderId="70" xfId="0" applyNumberFormat="1" applyFont="1" applyFill="1" applyBorder="1" applyAlignment="1" applyProtection="1">
      <alignment horizontal="center" vertical="center"/>
      <protection hidden="1"/>
    </xf>
    <xf numFmtId="0" fontId="121" fillId="6" borderId="70" xfId="0" applyFont="1" applyFill="1" applyBorder="1" applyAlignment="1" applyProtection="1">
      <alignment vertical="center"/>
      <protection hidden="1"/>
    </xf>
    <xf numFmtId="168" fontId="23" fillId="6" borderId="70" xfId="0" applyNumberFormat="1" applyFont="1" applyFill="1" applyBorder="1" applyAlignment="1" applyProtection="1">
      <alignment vertical="center"/>
      <protection hidden="1"/>
    </xf>
    <xf numFmtId="0" fontId="106" fillId="6" borderId="70" xfId="0" applyFont="1" applyFill="1" applyBorder="1" applyAlignment="1" applyProtection="1">
      <alignment vertical="center"/>
      <protection hidden="1"/>
    </xf>
    <xf numFmtId="0" fontId="32" fillId="6" borderId="70" xfId="0" applyFont="1" applyFill="1" applyBorder="1" applyAlignment="1" applyProtection="1">
      <alignment vertical="center"/>
      <protection hidden="1"/>
    </xf>
    <xf numFmtId="168" fontId="140" fillId="6" borderId="70" xfId="0" applyNumberFormat="1" applyFont="1" applyFill="1" applyBorder="1" applyAlignment="1" applyProtection="1">
      <alignment horizontal="center" vertical="center"/>
      <protection hidden="1"/>
    </xf>
    <xf numFmtId="49" fontId="7" fillId="3" borderId="70" xfId="0" applyNumberFormat="1" applyFont="1" applyFill="1" applyBorder="1" applyAlignment="1" applyProtection="1">
      <alignment horizontal="left" vertical="center" wrapText="1"/>
      <protection hidden="1"/>
    </xf>
    <xf numFmtId="0" fontId="84" fillId="3" borderId="70" xfId="3" applyFont="1" applyFill="1" applyBorder="1" applyAlignment="1">
      <alignment horizontal="left" vertical="center" wrapText="1"/>
    </xf>
    <xf numFmtId="49" fontId="79" fillId="3" borderId="39" xfId="0" applyNumberFormat="1" applyFont="1" applyFill="1" applyBorder="1" applyAlignment="1" applyProtection="1">
      <alignment horizontal="left" vertical="center" wrapText="1"/>
      <protection hidden="1"/>
    </xf>
    <xf numFmtId="0" fontId="84" fillId="3" borderId="70" xfId="3" applyFont="1" applyFill="1" applyBorder="1" applyAlignment="1">
      <alignment horizontal="center" vertical="center" wrapText="1"/>
    </xf>
    <xf numFmtId="0" fontId="133" fillId="3" borderId="70" xfId="3" applyFont="1" applyFill="1" applyBorder="1" applyAlignment="1">
      <alignment horizontal="left" vertical="center" wrapText="1"/>
    </xf>
    <xf numFmtId="0" fontId="133" fillId="3" borderId="70" xfId="0" applyFont="1" applyFill="1" applyBorder="1" applyAlignment="1">
      <alignment wrapText="1"/>
    </xf>
    <xf numFmtId="0" fontId="137" fillId="3" borderId="70" xfId="0" applyFont="1" applyFill="1" applyBorder="1" applyAlignment="1">
      <alignment horizontal="center" vertical="center"/>
    </xf>
    <xf numFmtId="0" fontId="0" fillId="0" borderId="70" xfId="0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vertical="center" wrapText="1"/>
      <protection hidden="1"/>
    </xf>
    <xf numFmtId="0" fontId="6" fillId="3" borderId="4" xfId="0" applyFont="1" applyFill="1" applyBorder="1" applyAlignment="1" applyProtection="1">
      <alignment vertical="center" wrapText="1"/>
      <protection hidden="1"/>
    </xf>
    <xf numFmtId="49" fontId="79" fillId="3" borderId="70" xfId="0" applyNumberFormat="1" applyFont="1" applyFill="1" applyBorder="1" applyAlignment="1" applyProtection="1">
      <alignment horizontal="left" vertical="center" wrapText="1"/>
      <protection hidden="1"/>
    </xf>
    <xf numFmtId="0" fontId="129" fillId="3" borderId="70" xfId="0" applyNumberFormat="1" applyFont="1" applyFill="1" applyBorder="1" applyAlignment="1" applyProtection="1">
      <alignment horizontal="left" vertical="center" wrapText="1"/>
      <protection hidden="1"/>
    </xf>
    <xf numFmtId="0" fontId="23" fillId="0" borderId="72" xfId="0" applyFont="1" applyFill="1" applyBorder="1" applyAlignment="1" applyProtection="1">
      <alignment vertical="center"/>
      <protection hidden="1"/>
    </xf>
    <xf numFmtId="0" fontId="24" fillId="0" borderId="71" xfId="0" applyFont="1" applyFill="1" applyBorder="1" applyAlignment="1" applyProtection="1">
      <alignment vertical="center"/>
      <protection hidden="1"/>
    </xf>
    <xf numFmtId="168" fontId="55" fillId="6" borderId="70" xfId="0" applyNumberFormat="1" applyFont="1" applyFill="1" applyBorder="1" applyAlignment="1" applyProtection="1">
      <alignment vertical="center"/>
      <protection hidden="1"/>
    </xf>
    <xf numFmtId="0" fontId="36" fillId="6" borderId="70" xfId="0" applyFont="1" applyFill="1" applyBorder="1" applyAlignment="1" applyProtection="1">
      <alignment vertical="center"/>
      <protection hidden="1"/>
    </xf>
    <xf numFmtId="0" fontId="103" fillId="6" borderId="70" xfId="0" applyFont="1" applyFill="1" applyBorder="1" applyAlignment="1" applyProtection="1">
      <alignment horizontal="center" vertical="center"/>
      <protection hidden="1"/>
    </xf>
    <xf numFmtId="0" fontId="2" fillId="6" borderId="70" xfId="0" applyFont="1" applyFill="1" applyBorder="1" applyAlignment="1" applyProtection="1">
      <alignment horizontal="left" vertical="center"/>
      <protection hidden="1"/>
    </xf>
    <xf numFmtId="0" fontId="23" fillId="6" borderId="70" xfId="0" applyFont="1" applyFill="1" applyBorder="1" applyAlignment="1" applyProtection="1">
      <alignment horizontal="left" vertical="center"/>
      <protection hidden="1"/>
    </xf>
    <xf numFmtId="168" fontId="2" fillId="6" borderId="70" xfId="0" applyNumberFormat="1" applyFont="1" applyFill="1" applyBorder="1" applyAlignment="1" applyProtection="1">
      <alignment horizontal="right" vertical="center" indent="1"/>
      <protection hidden="1"/>
    </xf>
    <xf numFmtId="0" fontId="12" fillId="6" borderId="70" xfId="0" applyFont="1" applyFill="1" applyBorder="1" applyAlignment="1" applyProtection="1">
      <alignment vertical="center"/>
      <protection hidden="1"/>
    </xf>
    <xf numFmtId="0" fontId="24" fillId="6" borderId="70" xfId="0" applyFont="1" applyFill="1" applyBorder="1" applyAlignment="1" applyProtection="1">
      <alignment vertical="center"/>
      <protection hidden="1"/>
    </xf>
    <xf numFmtId="0" fontId="80" fillId="6" borderId="70" xfId="0" applyFont="1" applyFill="1" applyBorder="1" applyAlignment="1" applyProtection="1">
      <alignment horizontal="center" vertical="center"/>
      <protection hidden="1"/>
    </xf>
    <xf numFmtId="0" fontId="0" fillId="0" borderId="70" xfId="0" applyBorder="1"/>
    <xf numFmtId="2" fontId="79" fillId="3" borderId="7" xfId="0" applyNumberFormat="1" applyFont="1" applyFill="1" applyBorder="1" applyAlignment="1" applyProtection="1">
      <alignment vertical="center" wrapText="1"/>
      <protection hidden="1"/>
    </xf>
    <xf numFmtId="0" fontId="79" fillId="0" borderId="51" xfId="0" applyNumberFormat="1" applyFont="1" applyFill="1" applyBorder="1" applyAlignment="1" applyProtection="1">
      <alignment horizontal="center" vertical="center" wrapText="1"/>
      <protection hidden="1"/>
    </xf>
    <xf numFmtId="0" fontId="84" fillId="3" borderId="70" xfId="0" applyFont="1" applyFill="1" applyBorder="1" applyAlignment="1">
      <alignment wrapText="1"/>
    </xf>
    <xf numFmtId="0" fontId="84" fillId="0" borderId="70" xfId="3" applyFont="1" applyFill="1" applyBorder="1" applyAlignment="1">
      <alignment horizontal="left" vertical="center" wrapText="1"/>
    </xf>
    <xf numFmtId="0" fontId="11" fillId="0" borderId="70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70" xfId="0" applyNumberFormat="1" applyFont="1" applyFill="1" applyBorder="1" applyAlignment="1" applyProtection="1">
      <alignment horizontal="center" vertical="center" wrapText="1"/>
      <protection hidden="1"/>
    </xf>
    <xf numFmtId="0" fontId="7" fillId="0" borderId="70" xfId="0" applyNumberFormat="1" applyFont="1" applyFill="1" applyBorder="1" applyAlignment="1" applyProtection="1">
      <alignment horizontal="center" vertical="center" wrapText="1"/>
      <protection hidden="1"/>
    </xf>
    <xf numFmtId="2" fontId="79" fillId="3" borderId="51" xfId="0" applyNumberFormat="1" applyFont="1" applyFill="1" applyBorder="1" applyAlignment="1" applyProtection="1">
      <alignment vertical="center" wrapText="1"/>
      <protection hidden="1"/>
    </xf>
    <xf numFmtId="0" fontId="79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79" fillId="0" borderId="70" xfId="0" applyNumberFormat="1" applyFont="1" applyFill="1" applyBorder="1" applyAlignment="1" applyProtection="1">
      <alignment horizontal="center" vertical="center" wrapText="1"/>
      <protection hidden="1"/>
    </xf>
    <xf numFmtId="0" fontId="130" fillId="0" borderId="70" xfId="3" applyFont="1" applyFill="1" applyBorder="1" applyAlignment="1">
      <alignment horizontal="left" vertical="center" wrapText="1"/>
    </xf>
    <xf numFmtId="0" fontId="9" fillId="3" borderId="70" xfId="0" applyFont="1" applyFill="1" applyBorder="1" applyAlignment="1">
      <alignment horizontal="center" wrapText="1"/>
    </xf>
    <xf numFmtId="0" fontId="84" fillId="0" borderId="70" xfId="0" applyFont="1" applyBorder="1" applyAlignment="1">
      <alignment horizontal="center" vertical="center"/>
    </xf>
    <xf numFmtId="0" fontId="5" fillId="0" borderId="70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70" xfId="0" applyFill="1" applyBorder="1" applyAlignment="1">
      <alignment horizontal="center" vertical="center" wrapText="1"/>
    </xf>
    <xf numFmtId="0" fontId="76" fillId="0" borderId="70" xfId="0" applyFont="1" applyFill="1" applyBorder="1" applyAlignment="1">
      <alignment wrapText="1"/>
    </xf>
    <xf numFmtId="0" fontId="35" fillId="3" borderId="70" xfId="0" applyFont="1" applyFill="1" applyBorder="1" applyAlignment="1">
      <alignment wrapText="1"/>
    </xf>
    <xf numFmtId="0" fontId="116" fillId="0" borderId="70" xfId="0" applyNumberFormat="1" applyFont="1" applyFill="1" applyBorder="1" applyAlignment="1" applyProtection="1">
      <alignment horizontal="center" vertical="center" wrapText="1"/>
      <protection hidden="1"/>
    </xf>
    <xf numFmtId="0" fontId="78" fillId="0" borderId="70" xfId="0" applyFont="1" applyFill="1" applyBorder="1" applyAlignment="1">
      <alignment horizontal="center" vertical="center"/>
    </xf>
    <xf numFmtId="0" fontId="133" fillId="0" borderId="70" xfId="0" applyFont="1" applyFill="1" applyBorder="1" applyAlignment="1">
      <alignment horizontal="center" vertical="center" wrapText="1"/>
    </xf>
    <xf numFmtId="0" fontId="78" fillId="0" borderId="70" xfId="0" applyFont="1" applyFill="1" applyBorder="1" applyAlignment="1">
      <alignment horizontal="center" vertical="center" wrapText="1"/>
    </xf>
    <xf numFmtId="0" fontId="78" fillId="0" borderId="70" xfId="0" applyFont="1" applyFill="1" applyBorder="1" applyAlignment="1">
      <alignment vertical="center"/>
    </xf>
    <xf numFmtId="0" fontId="0" fillId="0" borderId="70" xfId="0" applyFill="1" applyBorder="1" applyAlignment="1">
      <alignment vertical="center" wrapText="1"/>
    </xf>
    <xf numFmtId="0" fontId="133" fillId="0" borderId="70" xfId="0" applyFont="1" applyFill="1" applyBorder="1" applyAlignment="1">
      <alignment vertical="center" wrapText="1"/>
    </xf>
    <xf numFmtId="0" fontId="119" fillId="0" borderId="70" xfId="0" applyFont="1" applyFill="1" applyBorder="1" applyAlignment="1">
      <alignment vertical="center" wrapText="1"/>
    </xf>
    <xf numFmtId="0" fontId="0" fillId="0" borderId="70" xfId="0" applyFill="1" applyBorder="1" applyAlignment="1">
      <alignment wrapText="1"/>
    </xf>
    <xf numFmtId="0" fontId="133" fillId="0" borderId="70" xfId="0" applyFont="1" applyFill="1" applyBorder="1" applyAlignment="1">
      <alignment wrapText="1"/>
    </xf>
    <xf numFmtId="0" fontId="0" fillId="0" borderId="70" xfId="0" applyFill="1" applyBorder="1" applyAlignment="1">
      <alignment vertical="center"/>
    </xf>
    <xf numFmtId="0" fontId="119" fillId="0" borderId="70" xfId="0" applyFont="1" applyFill="1" applyBorder="1" applyAlignment="1">
      <alignment wrapText="1"/>
    </xf>
    <xf numFmtId="0" fontId="0" fillId="0" borderId="70" xfId="0" applyFill="1" applyBorder="1"/>
    <xf numFmtId="0" fontId="55" fillId="6" borderId="70" xfId="0" applyFont="1" applyFill="1" applyBorder="1" applyAlignment="1" applyProtection="1">
      <alignment vertical="center"/>
      <protection hidden="1"/>
    </xf>
    <xf numFmtId="0" fontId="21" fillId="6" borderId="70" xfId="0" applyFont="1" applyFill="1" applyBorder="1" applyAlignment="1" applyProtection="1">
      <alignment vertical="center"/>
      <protection hidden="1"/>
    </xf>
    <xf numFmtId="2" fontId="79" fillId="3" borderId="26" xfId="0" applyNumberFormat="1" applyFont="1" applyFill="1" applyBorder="1" applyAlignment="1" applyProtection="1">
      <alignment vertical="center" wrapText="1"/>
      <protection hidden="1"/>
    </xf>
    <xf numFmtId="49" fontId="16" fillId="0" borderId="70" xfId="0" applyNumberFormat="1" applyFont="1" applyFill="1" applyBorder="1" applyAlignment="1" applyProtection="1">
      <alignment vertical="center" wrapText="1"/>
      <protection hidden="1"/>
    </xf>
    <xf numFmtId="2" fontId="79" fillId="3" borderId="39" xfId="0" applyNumberFormat="1" applyFont="1" applyFill="1" applyBorder="1" applyAlignment="1" applyProtection="1">
      <alignment horizontal="left" vertical="center" wrapText="1"/>
      <protection hidden="1"/>
    </xf>
    <xf numFmtId="167" fontId="104" fillId="0" borderId="39" xfId="141" applyNumberFormat="1" applyFont="1" applyFill="1" applyBorder="1" applyAlignment="1" applyProtection="1">
      <alignment horizontal="center" vertical="center" wrapText="1"/>
      <protection hidden="1"/>
    </xf>
    <xf numFmtId="0" fontId="84" fillId="3" borderId="0" xfId="3" applyFont="1" applyFill="1" applyBorder="1" applyAlignment="1">
      <alignment horizontal="left" vertical="center" wrapText="1"/>
    </xf>
    <xf numFmtId="0" fontId="7" fillId="3" borderId="70" xfId="0" applyNumberFormat="1" applyFont="1" applyFill="1" applyBorder="1" applyAlignment="1" applyProtection="1">
      <alignment horizontal="center" vertical="center" wrapText="1"/>
      <protection hidden="1"/>
    </xf>
    <xf numFmtId="2" fontId="79" fillId="3" borderId="51" xfId="0" applyNumberFormat="1" applyFont="1" applyFill="1" applyBorder="1" applyAlignment="1" applyProtection="1">
      <alignment horizontal="left" vertical="center" wrapText="1"/>
      <protection hidden="1"/>
    </xf>
    <xf numFmtId="0" fontId="16" fillId="3" borderId="70" xfId="0" applyNumberFormat="1" applyFont="1" applyFill="1" applyBorder="1" applyAlignment="1" applyProtection="1">
      <alignment horizontal="center" vertical="center" wrapText="1"/>
      <protection hidden="1"/>
    </xf>
    <xf numFmtId="0" fontId="84" fillId="4" borderId="70" xfId="3" applyFont="1" applyFill="1" applyBorder="1" applyAlignment="1">
      <alignment horizontal="left" vertical="center" wrapText="1"/>
    </xf>
    <xf numFmtId="49" fontId="5" fillId="3" borderId="70" xfId="0" applyNumberFormat="1" applyFont="1" applyFill="1" applyBorder="1" applyAlignment="1" applyProtection="1">
      <alignment vertical="center" wrapText="1"/>
      <protection hidden="1"/>
    </xf>
    <xf numFmtId="49" fontId="84" fillId="3" borderId="70" xfId="0" applyNumberFormat="1" applyFont="1" applyFill="1" applyBorder="1" applyAlignment="1">
      <alignment horizontal="center" vertical="center"/>
    </xf>
    <xf numFmtId="0" fontId="7" fillId="3" borderId="70" xfId="3" applyFont="1" applyFill="1" applyBorder="1" applyAlignment="1">
      <alignment horizontal="left" vertical="center" wrapText="1"/>
    </xf>
    <xf numFmtId="0" fontId="77" fillId="3" borderId="70" xfId="0" applyFont="1" applyFill="1" applyBorder="1" applyAlignment="1">
      <alignment horizontal="center" vertical="center"/>
    </xf>
    <xf numFmtId="0" fontId="119" fillId="3" borderId="70" xfId="0" applyFont="1" applyFill="1" applyBorder="1" applyAlignment="1">
      <alignment horizontal="center" vertical="center"/>
    </xf>
    <xf numFmtId="168" fontId="8" fillId="3" borderId="13" xfId="0" applyNumberFormat="1" applyFont="1" applyFill="1" applyBorder="1" applyAlignment="1">
      <alignment horizontal="right" indent="1"/>
    </xf>
    <xf numFmtId="2" fontId="79" fillId="3" borderId="12" xfId="0" applyNumberFormat="1" applyFont="1" applyFill="1" applyBorder="1" applyAlignment="1" applyProtection="1">
      <alignment vertical="center" wrapText="1"/>
      <protection hidden="1"/>
    </xf>
    <xf numFmtId="0" fontId="37" fillId="0" borderId="70" xfId="0" applyFont="1" applyBorder="1" applyAlignment="1">
      <alignment vertical="center" wrapText="1"/>
    </xf>
    <xf numFmtId="0" fontId="62" fillId="0" borderId="70" xfId="0" applyFont="1" applyBorder="1" applyAlignment="1">
      <alignment horizontal="center" vertical="center" wrapText="1"/>
    </xf>
    <xf numFmtId="0" fontId="37" fillId="0" borderId="70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 wrapText="1"/>
    </xf>
    <xf numFmtId="0" fontId="50" fillId="0" borderId="70" xfId="0" applyFont="1" applyBorder="1" applyAlignment="1">
      <alignment horizontal="center" vertical="center" wrapText="1"/>
    </xf>
    <xf numFmtId="0" fontId="50" fillId="0" borderId="70" xfId="0" applyFont="1" applyFill="1" applyBorder="1" applyAlignment="1">
      <alignment horizontal="center" vertical="center" wrapText="1"/>
    </xf>
    <xf numFmtId="0" fontId="84" fillId="0" borderId="70" xfId="0" applyFont="1" applyBorder="1" applyAlignment="1">
      <alignment horizontal="center" vertical="center" wrapText="1"/>
    </xf>
    <xf numFmtId="0" fontId="5" fillId="0" borderId="70" xfId="0" applyFont="1" applyBorder="1" applyAlignment="1">
      <alignment vertical="center" wrapText="1"/>
    </xf>
    <xf numFmtId="0" fontId="7" fillId="0" borderId="70" xfId="0" applyFont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/>
    </xf>
    <xf numFmtId="2" fontId="79" fillId="0" borderId="51" xfId="0" applyNumberFormat="1" applyFont="1" applyFill="1" applyBorder="1" applyAlignment="1" applyProtection="1">
      <alignment horizontal="left" vertical="center" wrapText="1"/>
      <protection hidden="1"/>
    </xf>
    <xf numFmtId="2" fontId="83" fillId="0" borderId="51" xfId="0" applyNumberFormat="1" applyFont="1" applyFill="1" applyBorder="1" applyAlignment="1" applyProtection="1">
      <alignment horizontal="left" vertical="center" wrapText="1"/>
      <protection hidden="1"/>
    </xf>
    <xf numFmtId="0" fontId="0" fillId="0" borderId="72" xfId="0" applyBorder="1"/>
    <xf numFmtId="2" fontId="80" fillId="6" borderId="70" xfId="0" applyNumberFormat="1" applyFont="1" applyFill="1" applyBorder="1" applyAlignment="1" applyProtection="1">
      <alignment horizontal="center" vertical="center"/>
      <protection hidden="1"/>
    </xf>
    <xf numFmtId="168" fontId="24" fillId="6" borderId="70" xfId="0" applyNumberFormat="1" applyFont="1" applyFill="1" applyBorder="1" applyAlignment="1" applyProtection="1">
      <alignment horizontal="right" vertical="center" indent="1"/>
      <protection hidden="1"/>
    </xf>
    <xf numFmtId="169" fontId="82" fillId="0" borderId="52" xfId="0" applyNumberFormat="1" applyFont="1" applyFill="1" applyBorder="1" applyAlignment="1" applyProtection="1">
      <alignment vertical="center" wrapText="1"/>
      <protection hidden="1"/>
    </xf>
    <xf numFmtId="0" fontId="11" fillId="0" borderId="70" xfId="141" applyFont="1" applyFill="1" applyBorder="1" applyAlignment="1" applyProtection="1">
      <alignment horizontal="right" vertical="center" wrapText="1"/>
      <protection hidden="1"/>
    </xf>
    <xf numFmtId="0" fontId="5" fillId="0" borderId="70" xfId="141" applyFont="1" applyFill="1" applyBorder="1" applyAlignment="1" applyProtection="1">
      <alignment horizontal="center" vertical="center" wrapText="1"/>
      <protection hidden="1"/>
    </xf>
    <xf numFmtId="0" fontId="5" fillId="0" borderId="70" xfId="141" applyNumberFormat="1" applyFont="1" applyFill="1" applyBorder="1" applyAlignment="1" applyProtection="1">
      <alignment horizontal="center" vertical="center" wrapText="1"/>
      <protection hidden="1"/>
    </xf>
    <xf numFmtId="0" fontId="29" fillId="0" borderId="70" xfId="141" applyNumberFormat="1" applyFont="1" applyFill="1" applyBorder="1" applyAlignment="1" applyProtection="1">
      <alignment horizontal="center" vertical="center" wrapText="1"/>
      <protection hidden="1"/>
    </xf>
    <xf numFmtId="0" fontId="7" fillId="0" borderId="70" xfId="141" applyNumberFormat="1" applyFont="1" applyFill="1" applyBorder="1" applyAlignment="1" applyProtection="1">
      <alignment horizontal="center" vertical="center" wrapText="1"/>
      <protection hidden="1"/>
    </xf>
    <xf numFmtId="49" fontId="7" fillId="0" borderId="70" xfId="0" applyNumberFormat="1" applyFont="1" applyFill="1" applyBorder="1" applyAlignment="1" applyProtection="1">
      <alignment horizontal="left" vertical="center" wrapText="1"/>
      <protection hidden="1"/>
    </xf>
    <xf numFmtId="169" fontId="82" fillId="0" borderId="51" xfId="0" applyNumberFormat="1" applyFont="1" applyFill="1" applyBorder="1" applyAlignment="1" applyProtection="1">
      <alignment vertical="center" wrapText="1"/>
      <protection hidden="1"/>
    </xf>
    <xf numFmtId="168" fontId="8" fillId="0" borderId="13" xfId="0" applyNumberFormat="1" applyFont="1" applyFill="1" applyBorder="1" applyAlignment="1">
      <alignment horizontal="right" indent="1"/>
    </xf>
    <xf numFmtId="0" fontId="34" fillId="0" borderId="70" xfId="141" applyFont="1" applyFill="1" applyBorder="1" applyAlignment="1" applyProtection="1">
      <alignment horizontal="right" vertical="center" wrapText="1"/>
      <protection hidden="1"/>
    </xf>
    <xf numFmtId="0" fontId="29" fillId="0" borderId="70" xfId="141" applyFont="1" applyFill="1" applyBorder="1" applyAlignment="1" applyProtection="1">
      <alignment horizontal="center" vertical="center" wrapText="1"/>
      <protection hidden="1"/>
    </xf>
    <xf numFmtId="169" fontId="82" fillId="0" borderId="70" xfId="0" applyNumberFormat="1" applyFont="1" applyFill="1" applyBorder="1" applyAlignment="1" applyProtection="1">
      <alignment vertical="center" wrapText="1"/>
      <protection hidden="1"/>
    </xf>
    <xf numFmtId="0" fontId="19" fillId="0" borderId="70" xfId="141" applyFont="1" applyFill="1" applyBorder="1" applyAlignment="1" applyProtection="1">
      <alignment horizontal="right" vertical="center" wrapText="1"/>
      <protection hidden="1"/>
    </xf>
    <xf numFmtId="0" fontId="141" fillId="0" borderId="70" xfId="141" applyFont="1" applyFill="1" applyBorder="1" applyAlignment="1" applyProtection="1">
      <alignment horizontal="center" vertical="center" wrapText="1"/>
      <protection hidden="1"/>
    </xf>
    <xf numFmtId="0" fontId="5" fillId="0" borderId="70" xfId="141" quotePrefix="1" applyNumberFormat="1" applyFont="1" applyFill="1" applyBorder="1" applyAlignment="1" applyProtection="1">
      <alignment horizontal="center" vertical="center" wrapText="1"/>
      <protection hidden="1"/>
    </xf>
    <xf numFmtId="0" fontId="7" fillId="0" borderId="70" xfId="141" applyFont="1" applyFill="1" applyBorder="1" applyAlignment="1" applyProtection="1">
      <alignment horizontal="center" vertical="center" wrapText="1"/>
      <protection hidden="1"/>
    </xf>
    <xf numFmtId="0" fontId="19" fillId="0" borderId="70" xfId="141" quotePrefix="1" applyNumberFormat="1" applyFont="1" applyFill="1" applyBorder="1" applyAlignment="1" applyProtection="1">
      <alignment horizontal="center" vertical="center" wrapText="1"/>
      <protection hidden="1"/>
    </xf>
    <xf numFmtId="49" fontId="142" fillId="0" borderId="70" xfId="0" applyNumberFormat="1" applyFont="1" applyFill="1" applyBorder="1" applyAlignment="1" applyProtection="1">
      <alignment horizontal="left" vertical="center" wrapText="1"/>
      <protection hidden="1"/>
    </xf>
    <xf numFmtId="169" fontId="82" fillId="0" borderId="70" xfId="0" applyNumberFormat="1" applyFont="1" applyFill="1" applyBorder="1" applyAlignment="1" applyProtection="1">
      <alignment horizontal="center" vertical="center" wrapText="1"/>
      <protection hidden="1"/>
    </xf>
    <xf numFmtId="0" fontId="34" fillId="0" borderId="70" xfId="141" applyFont="1" applyFill="1" applyBorder="1" applyAlignment="1" applyProtection="1">
      <alignment horizontal="center" vertical="center" wrapText="1"/>
      <protection hidden="1"/>
    </xf>
    <xf numFmtId="0" fontId="11" fillId="0" borderId="70" xfId="141" applyNumberFormat="1" applyFont="1" applyFill="1" applyBorder="1" applyAlignment="1" applyProtection="1">
      <alignment horizontal="center" vertical="center" wrapText="1"/>
      <protection hidden="1"/>
    </xf>
    <xf numFmtId="49" fontId="5" fillId="0" borderId="70" xfId="141" applyNumberFormat="1" applyFont="1" applyFill="1" applyBorder="1" applyAlignment="1" applyProtection="1">
      <alignment horizontal="center" vertical="center" wrapText="1"/>
      <protection hidden="1"/>
    </xf>
    <xf numFmtId="49" fontId="133" fillId="0" borderId="70" xfId="0" applyNumberFormat="1" applyFont="1" applyFill="1" applyBorder="1" applyAlignment="1" applyProtection="1">
      <alignment horizontal="left" vertical="center" wrapText="1"/>
      <protection hidden="1"/>
    </xf>
    <xf numFmtId="0" fontId="133" fillId="0" borderId="70" xfId="0" applyFont="1" applyFill="1" applyBorder="1" applyAlignment="1">
      <alignment horizontal="left" vertical="center" wrapText="1"/>
    </xf>
    <xf numFmtId="0" fontId="34" fillId="3" borderId="70" xfId="141" applyFont="1" applyFill="1" applyBorder="1" applyAlignment="1" applyProtection="1">
      <alignment horizontal="right" vertical="center" wrapText="1"/>
      <protection hidden="1"/>
    </xf>
    <xf numFmtId="0" fontId="5" fillId="3" borderId="70" xfId="141" applyFont="1" applyFill="1" applyBorder="1" applyAlignment="1" applyProtection="1">
      <alignment horizontal="center" vertical="center" wrapText="1"/>
      <protection hidden="1"/>
    </xf>
    <xf numFmtId="49" fontId="5" fillId="0" borderId="70" xfId="141" quotePrefix="1" applyNumberFormat="1" applyFont="1" applyFill="1" applyBorder="1" applyAlignment="1" applyProtection="1">
      <alignment horizontal="center" vertical="center" wrapText="1"/>
      <protection hidden="1"/>
    </xf>
    <xf numFmtId="0" fontId="5" fillId="0" borderId="70" xfId="141" applyNumberFormat="1" applyFont="1" applyFill="1" applyBorder="1" applyAlignment="1" applyProtection="1">
      <alignment vertical="center" wrapText="1"/>
      <protection hidden="1"/>
    </xf>
    <xf numFmtId="49" fontId="79" fillId="0" borderId="0" xfId="0" applyNumberFormat="1" applyFont="1" applyFill="1" applyBorder="1" applyAlignment="1" applyProtection="1">
      <alignment vertical="center" wrapText="1"/>
      <protection hidden="1"/>
    </xf>
    <xf numFmtId="49" fontId="79" fillId="0" borderId="70" xfId="0" applyNumberFormat="1" applyFont="1" applyFill="1" applyBorder="1" applyAlignment="1" applyProtection="1">
      <alignment vertical="center" wrapText="1"/>
      <protection hidden="1"/>
    </xf>
    <xf numFmtId="0" fontId="79" fillId="0" borderId="70" xfId="0" applyNumberFormat="1" applyFont="1" applyFill="1" applyBorder="1" applyAlignment="1" applyProtection="1">
      <alignment vertical="center" wrapText="1"/>
      <protection hidden="1"/>
    </xf>
    <xf numFmtId="0" fontId="130" fillId="0" borderId="70" xfId="141" applyFont="1" applyFill="1" applyBorder="1" applyAlignment="1" applyProtection="1">
      <alignment horizontal="center" vertical="center" wrapText="1"/>
      <protection hidden="1"/>
    </xf>
    <xf numFmtId="49" fontId="5" fillId="0" borderId="73" xfId="0" applyNumberFormat="1" applyFont="1" applyFill="1" applyBorder="1" applyAlignment="1" applyProtection="1">
      <alignment vertical="center" wrapText="1"/>
      <protection hidden="1"/>
    </xf>
    <xf numFmtId="168" fontId="5" fillId="0" borderId="73" xfId="0" applyNumberFormat="1" applyFont="1" applyFill="1" applyBorder="1" applyAlignment="1" applyProtection="1">
      <alignment horizontal="right" vertical="center" wrapText="1" indent="1"/>
      <protection hidden="1"/>
    </xf>
    <xf numFmtId="0" fontId="79" fillId="0" borderId="7" xfId="0" applyFont="1" applyFill="1" applyBorder="1" applyAlignment="1" applyProtection="1">
      <alignment vertical="center" wrapText="1"/>
      <protection hidden="1"/>
    </xf>
    <xf numFmtId="169" fontId="82" fillId="0" borderId="40" xfId="0" applyNumberFormat="1" applyFont="1" applyFill="1" applyBorder="1" applyAlignment="1" applyProtection="1">
      <alignment vertical="center" wrapText="1"/>
      <protection hidden="1"/>
    </xf>
    <xf numFmtId="0" fontId="11" fillId="0" borderId="70" xfId="141" applyFont="1" applyFill="1" applyBorder="1" applyAlignment="1" applyProtection="1">
      <alignment horizontal="center" vertical="center" wrapText="1"/>
      <protection hidden="1"/>
    </xf>
    <xf numFmtId="2" fontId="120" fillId="0" borderId="70" xfId="0" applyNumberFormat="1" applyFont="1" applyBorder="1" applyAlignment="1">
      <alignment horizontal="center" vertical="center" wrapText="1"/>
    </xf>
    <xf numFmtId="49" fontId="137" fillId="0" borderId="70" xfId="0" applyNumberFormat="1" applyFont="1" applyBorder="1" applyAlignment="1">
      <alignment horizontal="center" vertical="center" wrapText="1"/>
    </xf>
    <xf numFmtId="49" fontId="11" fillId="0" borderId="70" xfId="141" applyNumberFormat="1" applyFont="1" applyFill="1" applyBorder="1" applyAlignment="1" applyProtection="1">
      <alignment horizontal="center" vertical="center" wrapText="1"/>
      <protection hidden="1"/>
    </xf>
    <xf numFmtId="0" fontId="34" fillId="0" borderId="70" xfId="141" applyFont="1" applyFill="1" applyBorder="1" applyAlignment="1" applyProtection="1">
      <alignment vertical="center" wrapText="1"/>
      <protection hidden="1"/>
    </xf>
    <xf numFmtId="168" fontId="9" fillId="0" borderId="0" xfId="0" applyNumberFormat="1" applyFont="1" applyFill="1" applyBorder="1" applyAlignment="1" applyProtection="1">
      <alignment horizontal="right" vertical="top" wrapText="1" indent="1"/>
      <protection hidden="1"/>
    </xf>
    <xf numFmtId="0" fontId="6" fillId="0" borderId="7" xfId="141" applyFont="1" applyFill="1" applyBorder="1" applyAlignment="1" applyProtection="1">
      <alignment vertical="center" wrapText="1"/>
      <protection hidden="1"/>
    </xf>
    <xf numFmtId="49" fontId="79" fillId="0" borderId="73" xfId="0" applyNumberFormat="1" applyFont="1" applyFill="1" applyBorder="1" applyAlignment="1" applyProtection="1">
      <alignment vertical="center" wrapText="1"/>
      <protection hidden="1"/>
    </xf>
    <xf numFmtId="168" fontId="9" fillId="0" borderId="73" xfId="0" applyNumberFormat="1" applyFont="1" applyFill="1" applyBorder="1" applyAlignment="1" applyProtection="1">
      <alignment horizontal="right" vertical="center" wrapText="1" indent="1"/>
      <protection hidden="1"/>
    </xf>
    <xf numFmtId="0" fontId="5" fillId="0" borderId="70" xfId="141" quotePrefix="1" applyNumberFormat="1" applyFont="1" applyFill="1" applyBorder="1" applyAlignment="1" applyProtection="1">
      <alignment horizontal="left" vertical="center" wrapText="1"/>
      <protection hidden="1"/>
    </xf>
    <xf numFmtId="0" fontId="5" fillId="0" borderId="70" xfId="141" applyFont="1" applyFill="1" applyBorder="1" applyAlignment="1" applyProtection="1">
      <alignment vertical="center" wrapText="1"/>
      <protection hidden="1"/>
    </xf>
    <xf numFmtId="0" fontId="32" fillId="0" borderId="75" xfId="0" applyFont="1" applyFill="1" applyBorder="1" applyAlignment="1" applyProtection="1">
      <alignment vertical="center"/>
      <protection hidden="1"/>
    </xf>
    <xf numFmtId="0" fontId="32" fillId="0" borderId="74" xfId="0" applyFont="1" applyFill="1" applyBorder="1" applyAlignment="1" applyProtection="1">
      <alignment vertical="center"/>
      <protection hidden="1"/>
    </xf>
    <xf numFmtId="0" fontId="119" fillId="0" borderId="70" xfId="0" applyFont="1" applyBorder="1" applyAlignment="1">
      <alignment horizontal="center" vertical="center" wrapText="1"/>
    </xf>
    <xf numFmtId="0" fontId="7" fillId="0" borderId="70" xfId="0" applyFont="1" applyFill="1" applyBorder="1" applyAlignment="1" applyProtection="1">
      <alignment horizontal="center" vertical="center" wrapText="1"/>
      <protection hidden="1"/>
    </xf>
    <xf numFmtId="0" fontId="7" fillId="0" borderId="70" xfId="0" applyFont="1" applyBorder="1" applyAlignment="1">
      <alignment horizontal="left" vertical="center" wrapText="1"/>
    </xf>
    <xf numFmtId="0" fontId="71" fillId="0" borderId="69" xfId="0" applyFont="1" applyBorder="1"/>
    <xf numFmtId="169" fontId="82" fillId="0" borderId="39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70" xfId="0" applyNumberFormat="1" applyFont="1" applyFill="1" applyBorder="1" applyAlignment="1" applyProtection="1">
      <alignment vertical="center" wrapText="1"/>
      <protection hidden="1"/>
    </xf>
    <xf numFmtId="169" fontId="82" fillId="0" borderId="70" xfId="141" applyNumberFormat="1" applyFont="1" applyFill="1" applyBorder="1" applyAlignment="1" applyProtection="1">
      <alignment horizontal="left" vertical="center" wrapText="1"/>
      <protection hidden="1"/>
    </xf>
    <xf numFmtId="169" fontId="82" fillId="0" borderId="39" xfId="141" applyNumberFormat="1" applyFont="1" applyFill="1" applyBorder="1" applyAlignment="1" applyProtection="1">
      <alignment horizontal="left" vertical="center" wrapText="1"/>
      <protection hidden="1"/>
    </xf>
    <xf numFmtId="169" fontId="82" fillId="0" borderId="76" xfId="141" applyNumberFormat="1" applyFont="1" applyFill="1" applyBorder="1" applyAlignment="1" applyProtection="1">
      <alignment horizontal="left" vertical="center" wrapText="1"/>
      <protection hidden="1"/>
    </xf>
    <xf numFmtId="169" fontId="82" fillId="0" borderId="77" xfId="141" applyNumberFormat="1" applyFont="1" applyFill="1" applyBorder="1" applyAlignment="1" applyProtection="1">
      <alignment horizontal="left" vertical="center" wrapText="1"/>
      <protection hidden="1"/>
    </xf>
    <xf numFmtId="0" fontId="15" fillId="0" borderId="72" xfId="0" applyFont="1" applyFill="1" applyBorder="1" applyAlignment="1" applyProtection="1">
      <alignment vertical="top"/>
      <protection hidden="1"/>
    </xf>
    <xf numFmtId="168" fontId="27" fillId="6" borderId="70" xfId="0" applyNumberFormat="1" applyFont="1" applyFill="1" applyBorder="1" applyAlignment="1" applyProtection="1">
      <alignment horizontal="right" vertical="center" indent="1"/>
      <protection hidden="1"/>
    </xf>
    <xf numFmtId="0" fontId="84" fillId="0" borderId="70" xfId="3" applyFont="1" applyFill="1" applyBorder="1" applyAlignment="1">
      <alignment horizontal="center" vertical="center" wrapText="1"/>
    </xf>
    <xf numFmtId="172" fontId="82" fillId="5" borderId="70" xfId="3" applyNumberFormat="1" applyFont="1" applyFill="1" applyBorder="1" applyAlignment="1">
      <alignment horizontal="right" wrapText="1"/>
    </xf>
    <xf numFmtId="49" fontId="5" fillId="0" borderId="13" xfId="0" applyNumberFormat="1" applyFont="1" applyFill="1" applyBorder="1" applyAlignment="1" applyProtection="1">
      <alignment horizontal="left" vertical="top" wrapText="1"/>
      <protection hidden="1"/>
    </xf>
    <xf numFmtId="0" fontId="10" fillId="0" borderId="4" xfId="0" applyFont="1" applyFill="1" applyBorder="1" applyAlignment="1" applyProtection="1">
      <alignment vertical="center" wrapText="1"/>
      <protection hidden="1"/>
    </xf>
    <xf numFmtId="0" fontId="10" fillId="0" borderId="4" xfId="0" applyFont="1" applyFill="1" applyBorder="1" applyAlignment="1" applyProtection="1">
      <alignment horizontal="left" vertical="center" wrapText="1"/>
      <protection hidden="1"/>
    </xf>
    <xf numFmtId="167" fontId="8" fillId="0" borderId="60" xfId="0" applyNumberFormat="1" applyFont="1" applyFill="1" applyBorder="1"/>
    <xf numFmtId="0" fontId="88" fillId="0" borderId="70" xfId="3" applyFont="1" applyFill="1" applyBorder="1" applyAlignment="1">
      <alignment horizontal="center" vertical="center" wrapText="1"/>
    </xf>
    <xf numFmtId="0" fontId="10" fillId="0" borderId="15" xfId="0" applyFont="1" applyFill="1" applyBorder="1" applyAlignment="1" applyProtection="1">
      <alignment horizontal="left" vertical="center" wrapText="1"/>
      <protection hidden="1"/>
    </xf>
    <xf numFmtId="0" fontId="133" fillId="0" borderId="70" xfId="0" applyFont="1" applyBorder="1" applyAlignment="1">
      <alignment horizontal="center" vertical="center" wrapText="1"/>
    </xf>
    <xf numFmtId="168" fontId="26" fillId="0" borderId="0" xfId="0" applyNumberFormat="1" applyFont="1" applyFill="1" applyBorder="1" applyAlignment="1" applyProtection="1">
      <alignment vertical="center"/>
      <protection hidden="1"/>
    </xf>
    <xf numFmtId="0" fontId="12" fillId="0" borderId="71" xfId="0" applyFont="1" applyFill="1" applyBorder="1" applyAlignment="1" applyProtection="1">
      <alignment vertical="center"/>
      <protection hidden="1"/>
    </xf>
    <xf numFmtId="2" fontId="81" fillId="6" borderId="70" xfId="0" applyNumberFormat="1" applyFont="1" applyFill="1" applyBorder="1" applyAlignment="1" applyProtection="1">
      <alignment vertical="center"/>
      <protection hidden="1"/>
    </xf>
    <xf numFmtId="168" fontId="26" fillId="6" borderId="70" xfId="0" applyNumberFormat="1" applyFont="1" applyFill="1" applyBorder="1" applyAlignment="1" applyProtection="1">
      <alignment vertical="center"/>
      <protection hidden="1"/>
    </xf>
    <xf numFmtId="49" fontId="7" fillId="0" borderId="70" xfId="0" applyNumberFormat="1" applyFont="1" applyFill="1" applyBorder="1" applyAlignment="1" applyProtection="1">
      <alignment horizontal="left" vertical="top" wrapText="1"/>
      <protection hidden="1"/>
    </xf>
    <xf numFmtId="0" fontId="133" fillId="0" borderId="70" xfId="0" applyFont="1" applyBorder="1" applyAlignment="1">
      <alignment horizontal="left" vertical="top" wrapText="1"/>
    </xf>
    <xf numFmtId="49" fontId="64" fillId="0" borderId="70" xfId="0" applyNumberFormat="1" applyFont="1" applyFill="1" applyBorder="1" applyAlignment="1" applyProtection="1">
      <alignment horizontal="center" vertical="center" wrapText="1"/>
      <protection hidden="1"/>
    </xf>
    <xf numFmtId="0" fontId="133" fillId="0" borderId="70" xfId="0" applyFont="1" applyFill="1" applyBorder="1" applyAlignment="1">
      <alignment horizontal="left" vertical="top" wrapText="1"/>
    </xf>
    <xf numFmtId="0" fontId="138" fillId="0" borderId="70" xfId="0" applyFont="1" applyFill="1" applyBorder="1" applyAlignment="1">
      <alignment horizontal="center" vertical="center" wrapText="1"/>
    </xf>
    <xf numFmtId="169" fontId="82" fillId="0" borderId="69" xfId="0" applyNumberFormat="1" applyFont="1" applyFill="1" applyBorder="1" applyAlignment="1" applyProtection="1">
      <alignment vertical="center" wrapText="1"/>
      <protection hidden="1"/>
    </xf>
    <xf numFmtId="0" fontId="133" fillId="0" borderId="70" xfId="3" applyFont="1" applyFill="1" applyBorder="1" applyAlignment="1">
      <alignment horizontal="center" vertical="center" wrapText="1"/>
    </xf>
    <xf numFmtId="168" fontId="9" fillId="0" borderId="7" xfId="0" applyNumberFormat="1" applyFont="1" applyFill="1" applyBorder="1"/>
    <xf numFmtId="49" fontId="5" fillId="0" borderId="63" xfId="0" applyNumberFormat="1" applyFont="1" applyFill="1" applyBorder="1" applyAlignment="1" applyProtection="1">
      <alignment vertical="center" wrapText="1"/>
      <protection hidden="1"/>
    </xf>
    <xf numFmtId="0" fontId="133" fillId="0" borderId="63" xfId="0" applyFont="1" applyBorder="1" applyAlignment="1">
      <alignment horizontal="center" vertical="center" wrapText="1"/>
    </xf>
    <xf numFmtId="169" fontId="82" fillId="0" borderId="42" xfId="0" applyNumberFormat="1" applyFont="1" applyFill="1" applyBorder="1" applyAlignment="1" applyProtection="1">
      <alignment vertical="center" wrapText="1"/>
      <protection hidden="1"/>
    </xf>
    <xf numFmtId="168" fontId="130" fillId="0" borderId="63" xfId="141" applyNumberFormat="1" applyFont="1" applyFill="1" applyBorder="1" applyAlignment="1" applyProtection="1">
      <alignment horizontal="right" vertical="center" wrapText="1" indent="1"/>
      <protection hidden="1"/>
    </xf>
    <xf numFmtId="0" fontId="10" fillId="0" borderId="0" xfId="0" applyFont="1" applyFill="1" applyBorder="1" applyAlignment="1" applyProtection="1">
      <alignment vertical="center"/>
      <protection hidden="1"/>
    </xf>
    <xf numFmtId="169" fontId="82" fillId="0" borderId="78" xfId="0" applyNumberFormat="1" applyFont="1" applyFill="1" applyBorder="1" applyAlignment="1" applyProtection="1">
      <alignment vertical="center" wrapText="1"/>
      <protection hidden="1"/>
    </xf>
    <xf numFmtId="0" fontId="71" fillId="0" borderId="51" xfId="0" applyFont="1" applyBorder="1"/>
    <xf numFmtId="165" fontId="93" fillId="0" borderId="72" xfId="0" applyNumberFormat="1" applyFont="1" applyFill="1" applyBorder="1" applyAlignment="1">
      <alignment vertical="center"/>
    </xf>
    <xf numFmtId="165" fontId="25" fillId="0" borderId="71" xfId="0" applyNumberFormat="1" applyFont="1" applyFill="1" applyBorder="1" applyAlignment="1">
      <alignment vertical="center"/>
    </xf>
    <xf numFmtId="0" fontId="9" fillId="0" borderId="72" xfId="0" applyFont="1" applyFill="1" applyBorder="1" applyAlignment="1" applyProtection="1">
      <alignment horizontal="left" vertical="center" wrapText="1" indent="5"/>
      <protection hidden="1"/>
    </xf>
    <xf numFmtId="0" fontId="10" fillId="0" borderId="71" xfId="0" applyFont="1" applyFill="1" applyBorder="1" applyAlignment="1" applyProtection="1">
      <alignment horizontal="left" vertical="center" wrapText="1"/>
      <protection hidden="1"/>
    </xf>
    <xf numFmtId="168" fontId="2" fillId="6" borderId="70" xfId="0" applyNumberFormat="1" applyFont="1" applyFill="1" applyBorder="1" applyAlignment="1" applyProtection="1">
      <alignment vertical="center"/>
      <protection hidden="1"/>
    </xf>
    <xf numFmtId="166" fontId="12" fillId="6" borderId="70" xfId="0" applyNumberFormat="1" applyFont="1" applyFill="1" applyBorder="1" applyAlignment="1">
      <alignment horizontal="left" vertical="center"/>
    </xf>
    <xf numFmtId="2" fontId="81" fillId="6" borderId="70" xfId="0" applyNumberFormat="1" applyFont="1" applyFill="1" applyBorder="1" applyAlignment="1">
      <alignment vertical="center"/>
    </xf>
    <xf numFmtId="169" fontId="82" fillId="6" borderId="70" xfId="0" applyNumberFormat="1" applyFont="1" applyFill="1" applyBorder="1" applyAlignment="1" applyProtection="1">
      <alignment vertical="center" wrapText="1"/>
      <protection hidden="1"/>
    </xf>
    <xf numFmtId="0" fontId="13" fillId="6" borderId="70" xfId="0" applyFont="1" applyFill="1" applyBorder="1" applyAlignment="1" applyProtection="1">
      <alignment vertical="center"/>
      <protection hidden="1"/>
    </xf>
    <xf numFmtId="2" fontId="79" fillId="6" borderId="70" xfId="0" applyNumberFormat="1" applyFont="1" applyFill="1" applyBorder="1" applyAlignment="1" applyProtection="1">
      <alignment vertical="center"/>
      <protection hidden="1"/>
    </xf>
    <xf numFmtId="168" fontId="125" fillId="6" borderId="70" xfId="0" applyNumberFormat="1" applyFont="1" applyFill="1" applyBorder="1" applyAlignment="1" applyProtection="1">
      <alignment vertical="center"/>
      <protection hidden="1"/>
    </xf>
    <xf numFmtId="168" fontId="87" fillId="0" borderId="0" xfId="0" applyNumberFormat="1" applyFont="1" applyFill="1" applyBorder="1" applyAlignment="1" applyProtection="1">
      <alignment vertical="top" wrapText="1"/>
      <protection hidden="1"/>
    </xf>
    <xf numFmtId="0" fontId="7" fillId="0" borderId="70" xfId="0" applyFont="1" applyFill="1" applyBorder="1" applyAlignment="1" applyProtection="1">
      <alignment horizontal="center" vertical="center"/>
      <protection hidden="1"/>
    </xf>
    <xf numFmtId="0" fontId="7" fillId="0" borderId="70" xfId="0" applyFont="1" applyFill="1" applyBorder="1" applyAlignment="1" applyProtection="1">
      <alignment vertical="center" wrapText="1"/>
      <protection hidden="1"/>
    </xf>
    <xf numFmtId="169" fontId="122" fillId="0" borderId="17" xfId="0" applyNumberFormat="1" applyFont="1" applyFill="1" applyBorder="1" applyAlignment="1" applyProtection="1">
      <alignment vertical="center" wrapText="1"/>
      <protection hidden="1"/>
    </xf>
    <xf numFmtId="169" fontId="122" fillId="0" borderId="44" xfId="0" applyNumberFormat="1" applyFont="1" applyFill="1" applyBorder="1" applyAlignment="1" applyProtection="1">
      <alignment vertical="center" wrapText="1"/>
      <protection hidden="1"/>
    </xf>
    <xf numFmtId="0" fontId="16" fillId="0" borderId="70" xfId="0" applyFont="1" applyFill="1" applyBorder="1" applyAlignment="1" applyProtection="1">
      <alignment horizontal="center" vertical="center"/>
      <protection hidden="1"/>
    </xf>
    <xf numFmtId="0" fontId="5" fillId="3" borderId="70" xfId="0" applyFont="1" applyFill="1" applyBorder="1" applyAlignment="1" applyProtection="1">
      <alignment horizontal="center" vertical="center" wrapText="1"/>
      <protection hidden="1"/>
    </xf>
    <xf numFmtId="0" fontId="7" fillId="3" borderId="70" xfId="0" applyFont="1" applyFill="1" applyBorder="1" applyAlignment="1" applyProtection="1">
      <alignment vertical="center" wrapText="1"/>
      <protection hidden="1"/>
    </xf>
    <xf numFmtId="0" fontId="6" fillId="0" borderId="79" xfId="0" applyFont="1" applyFill="1" applyBorder="1" applyAlignment="1" applyProtection="1">
      <alignment horizontal="right" wrapText="1"/>
      <protection hidden="1"/>
    </xf>
    <xf numFmtId="0" fontId="6" fillId="0" borderId="79" xfId="0" applyFont="1" applyFill="1" applyBorder="1" applyAlignment="1" applyProtection="1">
      <alignment wrapText="1"/>
      <protection hidden="1"/>
    </xf>
    <xf numFmtId="0" fontId="7" fillId="0" borderId="0" xfId="0" applyFont="1" applyFill="1" applyBorder="1" applyAlignment="1" applyProtection="1">
      <alignment horizontal="left" vertical="center" wrapText="1"/>
      <protection hidden="1"/>
    </xf>
    <xf numFmtId="0" fontId="5" fillId="0" borderId="70" xfId="0" applyFont="1" applyFill="1" applyBorder="1" applyAlignment="1" applyProtection="1">
      <alignment horizontal="center" vertical="center" wrapText="1"/>
      <protection hidden="1"/>
    </xf>
    <xf numFmtId="0" fontId="7" fillId="0" borderId="70" xfId="0" applyFont="1" applyFill="1" applyBorder="1" applyAlignment="1" applyProtection="1">
      <alignment horizontal="left" vertical="center" wrapText="1"/>
      <protection hidden="1"/>
    </xf>
    <xf numFmtId="2" fontId="79" fillId="0" borderId="18" xfId="0" applyNumberFormat="1" applyFont="1" applyFill="1" applyBorder="1" applyAlignment="1" applyProtection="1">
      <alignment vertical="center" wrapText="1"/>
      <protection hidden="1"/>
    </xf>
    <xf numFmtId="0" fontId="5" fillId="0" borderId="70" xfId="0" applyFont="1" applyFill="1" applyBorder="1" applyAlignment="1" applyProtection="1">
      <alignment horizontal="left" vertical="center" wrapText="1"/>
      <protection hidden="1"/>
    </xf>
    <xf numFmtId="0" fontId="7" fillId="0" borderId="46" xfId="0" applyFont="1" applyFill="1" applyBorder="1" applyAlignment="1" applyProtection="1">
      <alignment vertical="center"/>
      <protection hidden="1"/>
    </xf>
    <xf numFmtId="168" fontId="7" fillId="0" borderId="0" xfId="0" applyNumberFormat="1" applyFont="1" applyFill="1" applyBorder="1" applyAlignment="1" applyProtection="1">
      <alignment vertical="center"/>
      <protection hidden="1"/>
    </xf>
    <xf numFmtId="2" fontId="79" fillId="0" borderId="70" xfId="0" applyNumberFormat="1" applyFont="1" applyFill="1" applyBorder="1" applyAlignment="1" applyProtection="1">
      <alignment vertical="center"/>
      <protection hidden="1"/>
    </xf>
    <xf numFmtId="169" fontId="122" fillId="0" borderId="70" xfId="0" applyNumberFormat="1" applyFont="1" applyFill="1" applyBorder="1" applyAlignment="1" applyProtection="1">
      <alignment vertical="center" wrapText="1"/>
      <protection hidden="1"/>
    </xf>
    <xf numFmtId="0" fontId="7" fillId="0" borderId="70" xfId="0" applyFont="1" applyFill="1" applyBorder="1" applyAlignment="1" applyProtection="1">
      <alignment vertical="center"/>
      <protection hidden="1"/>
    </xf>
    <xf numFmtId="0" fontId="64" fillId="0" borderId="70" xfId="0" applyFont="1" applyFill="1" applyBorder="1" applyAlignment="1" applyProtection="1">
      <alignment horizontal="left" vertical="center" wrapText="1"/>
      <protection hidden="1"/>
    </xf>
    <xf numFmtId="0" fontId="5" fillId="0" borderId="70" xfId="0" applyFont="1" applyFill="1" applyBorder="1" applyAlignment="1" applyProtection="1">
      <alignment vertical="center" wrapText="1"/>
      <protection hidden="1"/>
    </xf>
    <xf numFmtId="0" fontId="5" fillId="0" borderId="70" xfId="0" applyFont="1" applyBorder="1" applyAlignment="1">
      <alignment vertical="center"/>
    </xf>
    <xf numFmtId="169" fontId="122" fillId="0" borderId="44" xfId="0" applyNumberFormat="1" applyFont="1" applyFill="1" applyBorder="1" applyAlignment="1" applyProtection="1">
      <alignment vertical="center"/>
      <protection hidden="1"/>
    </xf>
    <xf numFmtId="169" fontId="122" fillId="0" borderId="44" xfId="0" applyNumberFormat="1" applyFont="1" applyFill="1" applyBorder="1" applyAlignment="1" applyProtection="1">
      <alignment vertical="top" wrapText="1"/>
      <protection hidden="1"/>
    </xf>
    <xf numFmtId="169" fontId="122" fillId="0" borderId="70" xfId="0" applyNumberFormat="1" applyFont="1" applyFill="1" applyBorder="1" applyAlignment="1" applyProtection="1">
      <alignment vertical="top" wrapText="1"/>
      <protection hidden="1"/>
    </xf>
    <xf numFmtId="49" fontId="7" fillId="0" borderId="18" xfId="0" applyNumberFormat="1" applyFont="1" applyFill="1" applyBorder="1" applyAlignment="1" applyProtection="1">
      <alignment horizontal="left" vertical="top" wrapText="1"/>
      <protection hidden="1"/>
    </xf>
    <xf numFmtId="0" fontId="5" fillId="0" borderId="8" xfId="0" applyFont="1" applyFill="1" applyBorder="1" applyAlignment="1" applyProtection="1">
      <alignment horizontal="center" vertical="center" wrapText="1"/>
      <protection hidden="1"/>
    </xf>
    <xf numFmtId="0" fontId="7" fillId="0" borderId="8" xfId="0" applyFont="1" applyFill="1" applyBorder="1" applyAlignment="1" applyProtection="1">
      <alignment vertical="top" wrapText="1"/>
      <protection hidden="1"/>
    </xf>
    <xf numFmtId="49" fontId="7" fillId="0" borderId="8" xfId="0" applyNumberFormat="1" applyFont="1" applyFill="1" applyBorder="1" applyAlignment="1" applyProtection="1">
      <alignment horizontal="left" vertical="top" wrapText="1"/>
      <protection hidden="1"/>
    </xf>
    <xf numFmtId="0" fontId="7" fillId="0" borderId="0" xfId="0" applyFont="1" applyFill="1" applyBorder="1" applyAlignment="1" applyProtection="1">
      <alignment horizontal="center" vertical="top" wrapText="1"/>
      <protection hidden="1"/>
    </xf>
    <xf numFmtId="2" fontId="79" fillId="0" borderId="45" xfId="0" applyNumberFormat="1" applyFont="1" applyFill="1" applyBorder="1" applyAlignment="1" applyProtection="1">
      <alignment vertical="top" wrapText="1"/>
      <protection hidden="1"/>
    </xf>
    <xf numFmtId="0" fontId="21" fillId="0" borderId="72" xfId="0" applyFont="1" applyFill="1" applyBorder="1" applyAlignment="1" applyProtection="1">
      <alignment vertical="center"/>
      <protection hidden="1"/>
    </xf>
    <xf numFmtId="0" fontId="21" fillId="0" borderId="71" xfId="0" applyFont="1" applyFill="1" applyBorder="1" applyAlignment="1" applyProtection="1">
      <alignment vertical="center"/>
      <protection hidden="1"/>
    </xf>
    <xf numFmtId="168" fontId="91" fillId="6" borderId="70" xfId="0" applyNumberFormat="1" applyFont="1" applyFill="1" applyBorder="1" applyAlignment="1" applyProtection="1">
      <alignment horizontal="center" vertical="center"/>
      <protection hidden="1"/>
    </xf>
    <xf numFmtId="168" fontId="126" fillId="6" borderId="70" xfId="0" applyNumberFormat="1" applyFont="1" applyFill="1" applyBorder="1" applyAlignment="1" applyProtection="1">
      <alignment vertical="center"/>
      <protection hidden="1"/>
    </xf>
    <xf numFmtId="0" fontId="32" fillId="6" borderId="17" xfId="0" applyFont="1" applyFill="1" applyBorder="1" applyAlignment="1" applyProtection="1">
      <alignment vertical="center"/>
      <protection hidden="1"/>
    </xf>
    <xf numFmtId="2" fontId="79" fillId="6" borderId="8" xfId="0" applyNumberFormat="1" applyFont="1" applyFill="1" applyBorder="1" applyAlignment="1" applyProtection="1">
      <alignment vertical="center"/>
      <protection hidden="1"/>
    </xf>
    <xf numFmtId="168" fontId="91" fillId="6" borderId="8" xfId="0" applyNumberFormat="1" applyFont="1" applyFill="1" applyBorder="1" applyAlignment="1" applyProtection="1">
      <alignment horizontal="center" vertical="center"/>
      <protection hidden="1"/>
    </xf>
    <xf numFmtId="171" fontId="5" fillId="0" borderId="70" xfId="141" applyNumberFormat="1" applyFont="1" applyFill="1" applyBorder="1" applyAlignment="1" applyProtection="1">
      <alignment horizontal="right" vertical="center" wrapText="1" indent="1"/>
      <protection hidden="1"/>
    </xf>
    <xf numFmtId="171" fontId="84" fillId="0" borderId="70" xfId="141" applyNumberFormat="1" applyFont="1" applyFill="1" applyBorder="1" applyAlignment="1" applyProtection="1">
      <alignment horizontal="left" vertical="center" wrapText="1" indent="1"/>
      <protection hidden="1"/>
    </xf>
    <xf numFmtId="171" fontId="5" fillId="0" borderId="70" xfId="141" applyNumberFormat="1" applyFont="1" applyFill="1" applyBorder="1" applyAlignment="1" applyProtection="1">
      <alignment horizontal="left" vertical="center" wrapText="1" indent="1"/>
      <protection hidden="1"/>
    </xf>
    <xf numFmtId="171" fontId="9" fillId="0" borderId="0" xfId="0" applyNumberFormat="1" applyFont="1" applyFill="1" applyBorder="1" applyAlignment="1" applyProtection="1">
      <alignment horizontal="right" vertical="center" wrapText="1" indent="1"/>
      <protection hidden="1"/>
    </xf>
    <xf numFmtId="171" fontId="130" fillId="0" borderId="70" xfId="141" applyNumberFormat="1" applyFont="1" applyFill="1" applyBorder="1" applyAlignment="1" applyProtection="1">
      <alignment horizontal="right" vertical="center" wrapText="1" indent="1"/>
      <protection hidden="1"/>
    </xf>
    <xf numFmtId="171" fontId="9" fillId="0" borderId="0" xfId="141" applyNumberFormat="1" applyFont="1" applyFill="1" applyBorder="1" applyAlignment="1" applyProtection="1">
      <alignment horizontal="right" vertical="center" wrapText="1" indent="1"/>
      <protection hidden="1"/>
    </xf>
    <xf numFmtId="171" fontId="84" fillId="0" borderId="70" xfId="141" applyNumberFormat="1" applyFont="1" applyFill="1" applyBorder="1" applyAlignment="1" applyProtection="1">
      <alignment horizontal="right" vertical="center" wrapText="1" indent="1"/>
      <protection hidden="1"/>
    </xf>
    <xf numFmtId="171" fontId="78" fillId="0" borderId="0" xfId="0" applyNumberFormat="1" applyFont="1" applyFill="1" applyBorder="1" applyAlignment="1" applyProtection="1">
      <alignment horizontal="right" vertical="center" wrapText="1" indent="1"/>
      <protection hidden="1"/>
    </xf>
    <xf numFmtId="171" fontId="9" fillId="0" borderId="0" xfId="0" applyNumberFormat="1" applyFont="1" applyAlignment="1">
      <alignment horizontal="right" indent="1"/>
    </xf>
    <xf numFmtId="171" fontId="9" fillId="3" borderId="0" xfId="0" applyNumberFormat="1" applyFont="1" applyFill="1" applyBorder="1" applyAlignment="1" applyProtection="1">
      <alignment horizontal="right" vertical="center" wrapText="1" indent="1"/>
      <protection hidden="1"/>
    </xf>
    <xf numFmtId="171" fontId="5" fillId="0" borderId="70" xfId="141" applyNumberFormat="1" applyFont="1" applyFill="1" applyBorder="1" applyAlignment="1" applyProtection="1">
      <alignment horizontal="right" vertical="center" wrapText="1"/>
      <protection hidden="1"/>
    </xf>
    <xf numFmtId="171" fontId="130" fillId="0" borderId="70" xfId="141" applyNumberFormat="1" applyFont="1" applyFill="1" applyBorder="1" applyAlignment="1" applyProtection="1">
      <alignment horizontal="right" vertical="center" wrapText="1"/>
      <protection hidden="1"/>
    </xf>
    <xf numFmtId="171" fontId="5" fillId="0" borderId="70" xfId="141" applyNumberFormat="1" applyFont="1" applyFill="1" applyBorder="1" applyAlignment="1" applyProtection="1">
      <alignment horizontal="center" vertical="center" wrapText="1"/>
      <protection hidden="1"/>
    </xf>
    <xf numFmtId="171" fontId="5" fillId="3" borderId="0" xfId="0" applyNumberFormat="1" applyFont="1" applyFill="1" applyBorder="1" applyAlignment="1" applyProtection="1">
      <alignment horizontal="right" vertical="center" wrapText="1" indent="1"/>
      <protection hidden="1"/>
    </xf>
    <xf numFmtId="171" fontId="130" fillId="0" borderId="0" xfId="141" applyNumberFormat="1" applyFont="1" applyFill="1" applyBorder="1" applyAlignment="1" applyProtection="1">
      <alignment horizontal="right" vertical="center" wrapText="1" indent="1"/>
      <protection hidden="1"/>
    </xf>
    <xf numFmtId="171" fontId="84" fillId="0" borderId="0" xfId="141" applyNumberFormat="1" applyFont="1" applyFill="1" applyBorder="1" applyAlignment="1" applyProtection="1">
      <alignment horizontal="right" vertical="center" wrapText="1" indent="1"/>
      <protection hidden="1"/>
    </xf>
    <xf numFmtId="171" fontId="84" fillId="0" borderId="70" xfId="141" applyNumberFormat="1" applyFont="1" applyFill="1" applyBorder="1" applyAlignment="1" applyProtection="1">
      <alignment horizontal="center" vertical="center" wrapText="1"/>
      <protection hidden="1"/>
    </xf>
    <xf numFmtId="171" fontId="5" fillId="3" borderId="70" xfId="141" applyNumberFormat="1" applyFont="1" applyFill="1" applyBorder="1" applyAlignment="1" applyProtection="1">
      <alignment horizontal="right" vertical="center" wrapText="1" indent="1"/>
      <protection hidden="1"/>
    </xf>
    <xf numFmtId="171" fontId="84" fillId="3" borderId="70" xfId="141" applyNumberFormat="1" applyFont="1" applyFill="1" applyBorder="1" applyAlignment="1" applyProtection="1">
      <alignment horizontal="right" vertical="center" wrapText="1" indent="1"/>
      <protection hidden="1"/>
    </xf>
    <xf numFmtId="171" fontId="78" fillId="0" borderId="0" xfId="141" applyNumberFormat="1" applyFont="1" applyFill="1" applyBorder="1" applyAlignment="1" applyProtection="1">
      <alignment horizontal="center" vertical="center" wrapText="1"/>
      <protection hidden="1"/>
    </xf>
    <xf numFmtId="171" fontId="5" fillId="0" borderId="70" xfId="141" applyNumberFormat="1" applyFont="1" applyFill="1" applyBorder="1" applyAlignment="1" applyProtection="1">
      <alignment horizontal="right" vertical="center" wrapText="1" indent="1"/>
      <protection hidden="1"/>
    </xf>
    <xf numFmtId="0" fontId="0" fillId="0" borderId="0" xfId="0"/>
    <xf numFmtId="49" fontId="97" fillId="0" borderId="0" xfId="0" applyNumberFormat="1" applyFont="1" applyFill="1" applyBorder="1" applyAlignment="1">
      <alignment vertical="top" wrapText="1"/>
    </xf>
    <xf numFmtId="0" fontId="0" fillId="0" borderId="0" xfId="0" applyAlignment="1">
      <alignment wrapText="1"/>
    </xf>
    <xf numFmtId="49" fontId="109" fillId="0" borderId="70" xfId="0" applyNumberFormat="1" applyFont="1" applyBorder="1" applyAlignment="1">
      <alignment horizontal="left" vertical="center" wrapText="1" indent="1"/>
    </xf>
    <xf numFmtId="49" fontId="109" fillId="0" borderId="70" xfId="0" applyNumberFormat="1" applyFont="1" applyBorder="1" applyAlignment="1">
      <alignment horizontal="left" vertical="top" wrapText="1" indent="1"/>
    </xf>
    <xf numFmtId="166" fontId="7" fillId="0" borderId="0" xfId="0" applyNumberFormat="1" applyFont="1" applyFill="1" applyBorder="1" applyAlignment="1">
      <alignment vertical="center" wrapText="1"/>
    </xf>
    <xf numFmtId="0" fontId="119" fillId="0" borderId="0" xfId="0" applyFont="1" applyAlignment="1">
      <alignment wrapText="1"/>
    </xf>
    <xf numFmtId="0" fontId="121" fillId="6" borderId="0" xfId="0" applyFont="1" applyFill="1" applyBorder="1" applyAlignment="1" applyProtection="1">
      <alignment horizontal="right" vertical="center"/>
      <protection hidden="1"/>
    </xf>
    <xf numFmtId="0" fontId="0" fillId="6" borderId="0" xfId="0" applyFill="1" applyAlignment="1">
      <alignment horizontal="right" vertical="center"/>
    </xf>
    <xf numFmtId="0" fontId="101" fillId="0" borderId="70" xfId="0" applyFont="1" applyBorder="1" applyAlignment="1">
      <alignment horizontal="center" vertical="center" wrapText="1"/>
    </xf>
    <xf numFmtId="0" fontId="101" fillId="0" borderId="70" xfId="0" applyFont="1" applyBorder="1" applyAlignment="1">
      <alignment horizontal="center" vertical="center"/>
    </xf>
    <xf numFmtId="0" fontId="143" fillId="0" borderId="70" xfId="0" applyFont="1" applyBorder="1" applyAlignment="1">
      <alignment horizontal="center" vertical="center"/>
    </xf>
    <xf numFmtId="0" fontId="144" fillId="0" borderId="70" xfId="0" applyFont="1" applyBorder="1" applyAlignment="1">
      <alignment horizontal="center" vertical="center"/>
    </xf>
    <xf numFmtId="0" fontId="74" fillId="0" borderId="70" xfId="0" applyFont="1" applyBorder="1" applyAlignment="1">
      <alignment horizontal="center"/>
    </xf>
    <xf numFmtId="0" fontId="113" fillId="0" borderId="0" xfId="1" applyFont="1"/>
    <xf numFmtId="0" fontId="7" fillId="0" borderId="70" xfId="0" applyFont="1" applyBorder="1" applyAlignment="1">
      <alignment horizontal="center" vertical="center" wrapText="1"/>
    </xf>
    <xf numFmtId="0" fontId="0" fillId="0" borderId="70" xfId="0" applyBorder="1" applyAlignment="1"/>
    <xf numFmtId="0" fontId="0" fillId="0" borderId="0" xfId="0" applyBorder="1" applyAlignment="1">
      <alignment horizontal="center" vertical="center"/>
    </xf>
    <xf numFmtId="166" fontId="2" fillId="3" borderId="0" xfId="0" applyNumberFormat="1" applyFont="1" applyFill="1" applyBorder="1" applyAlignment="1">
      <alignment horizontal="left" vertical="center"/>
    </xf>
    <xf numFmtId="0" fontId="7" fillId="3" borderId="70" xfId="0" applyFont="1" applyFill="1" applyBorder="1" applyAlignment="1" applyProtection="1">
      <alignment horizontal="center" vertical="center" wrapText="1"/>
      <protection hidden="1"/>
    </xf>
    <xf numFmtId="0" fontId="0" fillId="0" borderId="70" xfId="0" applyBorder="1" applyAlignment="1">
      <alignment horizontal="center" vertical="center" wrapText="1"/>
    </xf>
    <xf numFmtId="49" fontId="7" fillId="0" borderId="70" xfId="0" applyNumberFormat="1" applyFont="1" applyFill="1" applyBorder="1" applyAlignment="1">
      <alignment horizontal="center" vertical="center"/>
    </xf>
    <xf numFmtId="0" fontId="0" fillId="0" borderId="70" xfId="0" applyBorder="1" applyAlignment="1">
      <alignment vertical="center"/>
    </xf>
    <xf numFmtId="0" fontId="134" fillId="3" borderId="70" xfId="0" applyFont="1" applyFill="1" applyBorder="1" applyAlignment="1" applyProtection="1">
      <alignment horizontal="center" vertical="center" wrapText="1"/>
      <protection hidden="1"/>
    </xf>
    <xf numFmtId="0" fontId="133" fillId="3" borderId="70" xfId="0" applyFont="1" applyFill="1" applyBorder="1" applyAlignment="1" applyProtection="1">
      <alignment horizontal="center" vertical="center" wrapText="1"/>
      <protection hidden="1"/>
    </xf>
    <xf numFmtId="0" fontId="0" fillId="0" borderId="70" xfId="0" applyFont="1" applyBorder="1" applyAlignment="1">
      <alignment horizontal="center" vertical="center" wrapText="1"/>
    </xf>
    <xf numFmtId="0" fontId="0" fillId="0" borderId="0" xfId="0"/>
    <xf numFmtId="0" fontId="6" fillId="0" borderId="0" xfId="0" applyFont="1" applyFill="1" applyBorder="1" applyAlignment="1" applyProtection="1">
      <alignment horizontal="center" vertical="center" wrapText="1"/>
      <protection hidden="1"/>
    </xf>
    <xf numFmtId="0" fontId="0" fillId="0" borderId="0" xfId="0" applyFont="1" applyAlignment="1">
      <alignment horizontal="center" vertical="center" wrapText="1"/>
    </xf>
    <xf numFmtId="0" fontId="146" fillId="0" borderId="0" xfId="0" applyFont="1" applyFill="1" applyBorder="1" applyAlignment="1" applyProtection="1">
      <alignment horizontal="left" vertical="center" wrapText="1"/>
      <protection hidden="1"/>
    </xf>
    <xf numFmtId="0" fontId="95" fillId="0" borderId="0" xfId="0" applyFont="1" applyFill="1" applyBorder="1" applyAlignment="1">
      <alignment horizontal="left" vertical="center" wrapText="1"/>
    </xf>
    <xf numFmtId="0" fontId="11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19" fillId="0" borderId="0" xfId="0" applyFont="1" applyBorder="1" applyAlignment="1">
      <alignment wrapText="1"/>
    </xf>
    <xf numFmtId="0" fontId="50" fillId="0" borderId="0" xfId="0" applyFont="1" applyBorder="1" applyAlignment="1">
      <alignment horizontal="left" wrapText="1"/>
    </xf>
    <xf numFmtId="0" fontId="29" fillId="0" borderId="0" xfId="0" applyFont="1" applyFill="1" applyBorder="1" applyAlignment="1" applyProtection="1">
      <alignment horizontal="center" vertical="top" wrapText="1"/>
      <protection hidden="1"/>
    </xf>
    <xf numFmtId="0" fontId="9" fillId="3" borderId="70" xfId="0" applyFont="1" applyFill="1" applyBorder="1" applyAlignment="1" applyProtection="1">
      <alignment horizontal="left" vertical="center"/>
      <protection hidden="1"/>
    </xf>
    <xf numFmtId="0" fontId="0" fillId="0" borderId="70" xfId="0" applyFont="1" applyBorder="1" applyAlignment="1"/>
    <xf numFmtId="0" fontId="7" fillId="3" borderId="0" xfId="0" applyFont="1" applyFill="1" applyBorder="1" applyAlignment="1" applyProtection="1">
      <alignment horizontal="center" vertical="center" wrapText="1"/>
      <protection hidden="1"/>
    </xf>
    <xf numFmtId="0" fontId="145" fillId="0" borderId="0" xfId="0" applyFont="1" applyBorder="1" applyAlignment="1">
      <alignment horizontal="center" vertical="center" wrapText="1"/>
    </xf>
    <xf numFmtId="0" fontId="16" fillId="3" borderId="0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/>
    <xf numFmtId="0" fontId="119" fillId="0" borderId="0" xfId="0" applyFont="1" applyBorder="1" applyAlignment="1">
      <alignment horizontal="center" wrapText="1"/>
    </xf>
    <xf numFmtId="0" fontId="0" fillId="0" borderId="0" xfId="0" applyBorder="1" applyAlignment="1">
      <alignment vertical="center" wrapText="1"/>
    </xf>
    <xf numFmtId="49" fontId="5" fillId="3" borderId="70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13" xfId="0" applyNumberFormat="1" applyFont="1" applyFill="1" applyBorder="1" applyAlignment="1" applyProtection="1">
      <alignment vertical="center" wrapText="1"/>
      <protection hidden="1"/>
    </xf>
    <xf numFmtId="49" fontId="11" fillId="3" borderId="0" xfId="0" applyNumberFormat="1" applyFont="1" applyFill="1" applyBorder="1" applyAlignment="1" applyProtection="1">
      <alignment vertical="center" wrapText="1"/>
      <protection hidden="1"/>
    </xf>
    <xf numFmtId="49" fontId="11" fillId="3" borderId="10" xfId="0" applyNumberFormat="1" applyFont="1" applyFill="1" applyBorder="1" applyAlignment="1" applyProtection="1">
      <alignment vertical="center" wrapText="1"/>
      <protection hidden="1"/>
    </xf>
    <xf numFmtId="0" fontId="32" fillId="6" borderId="70" xfId="0" applyFont="1" applyFill="1" applyBorder="1" applyAlignment="1" applyProtection="1">
      <alignment horizontal="left" vertical="center"/>
      <protection hidden="1"/>
    </xf>
    <xf numFmtId="165" fontId="116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49" fontId="5" fillId="3" borderId="0" xfId="0" applyNumberFormat="1" applyFont="1" applyFill="1" applyBorder="1" applyAlignment="1" applyProtection="1">
      <alignment horizontal="left" vertical="center" wrapText="1"/>
      <protection hidden="1"/>
    </xf>
    <xf numFmtId="0" fontId="147" fillId="0" borderId="0" xfId="0" applyFont="1" applyAlignment="1">
      <alignment horizontal="center" vertical="center"/>
    </xf>
    <xf numFmtId="0" fontId="147" fillId="0" borderId="0" xfId="0" applyFont="1" applyBorder="1" applyAlignment="1">
      <alignment horizontal="center" vertical="center"/>
    </xf>
    <xf numFmtId="49" fontId="0" fillId="3" borderId="70" xfId="0" applyNumberFormat="1" applyFill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84" fillId="3" borderId="70" xfId="3" applyFont="1" applyFill="1" applyBorder="1" applyAlignment="1">
      <alignment horizontal="center" vertical="center" wrapText="1"/>
    </xf>
    <xf numFmtId="0" fontId="1" fillId="0" borderId="70" xfId="0" applyFont="1" applyBorder="1" applyAlignment="1">
      <alignment horizontal="center" vertical="center" wrapText="1"/>
    </xf>
    <xf numFmtId="49" fontId="16" fillId="3" borderId="70" xfId="0" applyNumberFormat="1" applyFont="1" applyFill="1" applyBorder="1" applyAlignment="1" applyProtection="1">
      <alignment horizontal="center" vertical="center" wrapText="1"/>
      <protection hidden="1"/>
    </xf>
    <xf numFmtId="0" fontId="11" fillId="3" borderId="70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0" xfId="0" applyNumberFormat="1" applyFont="1" applyFill="1" applyBorder="1" applyAlignment="1" applyProtection="1">
      <alignment vertical="center" wrapText="1"/>
      <protection hidden="1"/>
    </xf>
    <xf numFmtId="49" fontId="7" fillId="3" borderId="70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70" xfId="0" applyNumberFormat="1" applyFont="1" applyFill="1" applyBorder="1" applyAlignment="1" applyProtection="1">
      <alignment horizontal="left" vertical="center" wrapText="1"/>
      <protection hidden="1"/>
    </xf>
    <xf numFmtId="0" fontId="0" fillId="0" borderId="70" xfId="0" applyFill="1" applyBorder="1" applyAlignment="1">
      <alignment horizontal="left" vertical="center" wrapText="1"/>
    </xf>
    <xf numFmtId="0" fontId="5" fillId="3" borderId="70" xfId="3" applyFont="1" applyFill="1" applyBorder="1" applyAlignment="1">
      <alignment horizontal="center" vertical="center" wrapText="1"/>
    </xf>
    <xf numFmtId="0" fontId="86" fillId="3" borderId="70" xfId="3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 applyProtection="1">
      <alignment vertical="center" wrapText="1"/>
      <protection hidden="1"/>
    </xf>
    <xf numFmtId="49" fontId="7" fillId="3" borderId="70" xfId="0" applyNumberFormat="1" applyFont="1" applyFill="1" applyBorder="1" applyAlignment="1" applyProtection="1">
      <alignment horizontal="left" vertical="center" wrapText="1"/>
      <protection hidden="1"/>
    </xf>
    <xf numFmtId="0" fontId="118" fillId="0" borderId="0" xfId="0" applyFont="1" applyAlignment="1">
      <alignment horizontal="center" vertical="center"/>
    </xf>
    <xf numFmtId="0" fontId="0" fillId="0" borderId="0" xfId="0" applyAlignment="1">
      <alignment horizontal="left" wrapText="1" indent="2"/>
    </xf>
    <xf numFmtId="0" fontId="0" fillId="0" borderId="0" xfId="0" applyBorder="1" applyAlignment="1">
      <alignment horizontal="left" wrapText="1" indent="2"/>
    </xf>
    <xf numFmtId="0" fontId="19" fillId="0" borderId="70" xfId="0" applyFont="1" applyBorder="1" applyAlignment="1">
      <alignment horizontal="left" vertical="center" wrapText="1"/>
    </xf>
    <xf numFmtId="49" fontId="5" fillId="3" borderId="0" xfId="0" applyNumberFormat="1" applyFont="1" applyFill="1" applyBorder="1" applyAlignment="1" applyProtection="1">
      <alignment horizontal="left" vertical="top" wrapText="1"/>
      <protection hidden="1"/>
    </xf>
    <xf numFmtId="0" fontId="19" fillId="0" borderId="70" xfId="0" applyFont="1" applyBorder="1" applyAlignment="1">
      <alignment horizontal="left" vertical="center"/>
    </xf>
    <xf numFmtId="49" fontId="5" fillId="3" borderId="13" xfId="0" applyNumberFormat="1" applyFont="1" applyFill="1" applyBorder="1" applyAlignment="1" applyProtection="1">
      <alignment vertical="top" wrapText="1"/>
      <protection hidden="1"/>
    </xf>
    <xf numFmtId="49" fontId="5" fillId="3" borderId="0" xfId="0" applyNumberFormat="1" applyFont="1" applyFill="1" applyBorder="1" applyAlignment="1" applyProtection="1">
      <alignment vertical="top" wrapText="1"/>
      <protection hidden="1"/>
    </xf>
    <xf numFmtId="49" fontId="5" fillId="3" borderId="10" xfId="0" applyNumberFormat="1" applyFont="1" applyFill="1" applyBorder="1" applyAlignment="1" applyProtection="1">
      <alignment vertical="top" wrapText="1"/>
      <protection hidden="1"/>
    </xf>
    <xf numFmtId="49" fontId="5" fillId="3" borderId="13" xfId="0" applyNumberFormat="1" applyFont="1" applyFill="1" applyBorder="1" applyAlignment="1" applyProtection="1">
      <alignment horizontal="left" vertical="center" wrapText="1"/>
      <protection hidden="1"/>
    </xf>
    <xf numFmtId="49" fontId="5" fillId="3" borderId="10" xfId="0" applyNumberFormat="1" applyFont="1" applyFill="1" applyBorder="1" applyAlignment="1" applyProtection="1">
      <alignment horizontal="left" vertical="center" wrapText="1"/>
      <protection hidden="1"/>
    </xf>
    <xf numFmtId="0" fontId="0" fillId="0" borderId="70" xfId="0" applyBorder="1" applyAlignment="1">
      <alignment horizontal="left" vertical="center" wrapText="1"/>
    </xf>
    <xf numFmtId="49" fontId="5" fillId="3" borderId="13" xfId="0" applyNumberFormat="1" applyFont="1" applyFill="1" applyBorder="1" applyAlignment="1" applyProtection="1">
      <alignment horizontal="left" vertical="top" wrapText="1"/>
      <protection hidden="1"/>
    </xf>
    <xf numFmtId="49" fontId="5" fillId="3" borderId="10" xfId="0" applyNumberFormat="1" applyFont="1" applyFill="1" applyBorder="1" applyAlignment="1" applyProtection="1">
      <alignment horizontal="left" vertical="top" wrapText="1"/>
      <protection hidden="1"/>
    </xf>
    <xf numFmtId="49" fontId="7" fillId="0" borderId="70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70" xfId="0" applyNumberFormat="1" applyFont="1" applyFill="1" applyBorder="1" applyAlignment="1" applyProtection="1">
      <alignment horizontal="center" vertical="center" wrapText="1"/>
      <protection hidden="1"/>
    </xf>
    <xf numFmtId="0" fontId="78" fillId="0" borderId="70" xfId="0" applyFont="1" applyFill="1" applyBorder="1" applyAlignment="1">
      <alignment horizontal="center" vertical="center" wrapText="1"/>
    </xf>
    <xf numFmtId="0" fontId="78" fillId="0" borderId="70" xfId="0" applyFont="1" applyBorder="1" applyAlignment="1">
      <alignment wrapText="1"/>
    </xf>
    <xf numFmtId="0" fontId="0" fillId="0" borderId="70" xfId="0" applyFill="1" applyBorder="1" applyAlignment="1">
      <alignment horizontal="center" vertical="center" wrapText="1"/>
    </xf>
    <xf numFmtId="0" fontId="133" fillId="0" borderId="70" xfId="0" applyFont="1" applyFill="1" applyBorder="1" applyAlignment="1">
      <alignment wrapText="1"/>
    </xf>
    <xf numFmtId="0" fontId="0" fillId="0" borderId="70" xfId="0" applyFill="1" applyBorder="1" applyAlignment="1"/>
    <xf numFmtId="0" fontId="78" fillId="0" borderId="70" xfId="0" applyFont="1" applyBorder="1" applyAlignment="1">
      <alignment horizontal="center" vertical="center" wrapText="1"/>
    </xf>
    <xf numFmtId="0" fontId="0" fillId="0" borderId="70" xfId="0" applyFill="1" applyBorder="1" applyAlignment="1">
      <alignment wrapText="1"/>
    </xf>
    <xf numFmtId="0" fontId="133" fillId="0" borderId="70" xfId="0" applyFont="1" applyBorder="1" applyAlignment="1">
      <alignment horizontal="left" vertical="center" wrapText="1"/>
    </xf>
    <xf numFmtId="0" fontId="87" fillId="0" borderId="0" xfId="0" applyFont="1" applyBorder="1" applyAlignment="1">
      <alignment horizontal="left" vertical="center" wrapText="1"/>
    </xf>
    <xf numFmtId="0" fontId="0" fillId="0" borderId="70" xfId="0" applyBorder="1" applyAlignment="1">
      <alignment wrapText="1"/>
    </xf>
    <xf numFmtId="0" fontId="133" fillId="0" borderId="70" xfId="0" applyFont="1" applyFill="1" applyBorder="1" applyAlignment="1">
      <alignment horizontal="left" vertical="center" wrapText="1"/>
    </xf>
    <xf numFmtId="0" fontId="119" fillId="0" borderId="70" xfId="0" applyFont="1" applyFill="1" applyBorder="1" applyAlignment="1">
      <alignment horizontal="left" vertical="center" wrapText="1"/>
    </xf>
    <xf numFmtId="0" fontId="133" fillId="0" borderId="70" xfId="0" applyFont="1" applyFill="1" applyBorder="1" applyAlignment="1"/>
    <xf numFmtId="0" fontId="119" fillId="0" borderId="70" xfId="0" applyFont="1" applyFill="1" applyBorder="1" applyAlignment="1">
      <alignment wrapText="1"/>
    </xf>
    <xf numFmtId="0" fontId="0" fillId="0" borderId="70" xfId="0" applyFill="1" applyBorder="1" applyAlignment="1">
      <alignment vertical="center" wrapText="1"/>
    </xf>
    <xf numFmtId="0" fontId="78" fillId="0" borderId="70" xfId="0" applyFont="1" applyBorder="1" applyAlignment="1"/>
    <xf numFmtId="0" fontId="77" fillId="0" borderId="70" xfId="0" applyFont="1" applyBorder="1" applyAlignment="1">
      <alignment wrapText="1"/>
    </xf>
    <xf numFmtId="0" fontId="107" fillId="3" borderId="70" xfId="0" applyFont="1" applyFill="1" applyBorder="1" applyAlignment="1">
      <alignment horizontal="center" vertical="center" wrapText="1"/>
    </xf>
    <xf numFmtId="0" fontId="2" fillId="6" borderId="70" xfId="0" applyFont="1" applyFill="1" applyBorder="1" applyAlignment="1" applyProtection="1">
      <alignment horizontal="left" vertical="center"/>
      <protection hidden="1"/>
    </xf>
    <xf numFmtId="49" fontId="11" fillId="0" borderId="70" xfId="0" applyNumberFormat="1" applyFont="1" applyFill="1" applyBorder="1" applyAlignment="1" applyProtection="1">
      <alignment vertical="center" wrapText="1"/>
      <protection hidden="1"/>
    </xf>
    <xf numFmtId="0" fontId="6" fillId="0" borderId="0" xfId="0" applyFont="1" applyFill="1" applyBorder="1" applyAlignment="1" applyProtection="1">
      <alignment horizontal="left" vertical="center" wrapText="1"/>
      <protection hidden="1"/>
    </xf>
    <xf numFmtId="14" fontId="2" fillId="3" borderId="0" xfId="0" applyNumberFormat="1" applyFont="1" applyFill="1" applyBorder="1" applyAlignment="1">
      <alignment horizontal="left" vertical="center"/>
    </xf>
    <xf numFmtId="0" fontId="84" fillId="3" borderId="70" xfId="3" applyFont="1" applyFill="1" applyBorder="1" applyAlignment="1">
      <alignment horizontal="left" vertical="center" wrapText="1"/>
    </xf>
    <xf numFmtId="49" fontId="5" fillId="0" borderId="70" xfId="0" applyNumberFormat="1" applyFont="1" applyFill="1" applyBorder="1" applyAlignment="1" applyProtection="1">
      <alignment horizontal="center" wrapText="1"/>
      <protection hidden="1"/>
    </xf>
    <xf numFmtId="49" fontId="16" fillId="0" borderId="70" xfId="0" applyNumberFormat="1" applyFont="1" applyFill="1" applyBorder="1" applyAlignment="1" applyProtection="1">
      <alignment horizontal="left" vertical="center" wrapText="1"/>
      <protection hidden="1"/>
    </xf>
    <xf numFmtId="0" fontId="119" fillId="0" borderId="70" xfId="0" applyFont="1" applyBorder="1" applyAlignment="1">
      <alignment horizontal="center" vertical="center" wrapText="1"/>
    </xf>
    <xf numFmtId="0" fontId="133" fillId="3" borderId="70" xfId="3" applyFont="1" applyFill="1" applyBorder="1" applyAlignment="1">
      <alignment horizontal="center" vertical="center" wrapText="1"/>
    </xf>
    <xf numFmtId="0" fontId="133" fillId="0" borderId="70" xfId="0" applyFont="1" applyBorder="1" applyAlignment="1">
      <alignment horizontal="center" vertical="center" wrapText="1"/>
    </xf>
    <xf numFmtId="0" fontId="138" fillId="3" borderId="70" xfId="3" applyFont="1" applyFill="1" applyBorder="1" applyAlignment="1">
      <alignment horizontal="left" vertical="center" wrapText="1"/>
    </xf>
    <xf numFmtId="0" fontId="148" fillId="0" borderId="70" xfId="0" applyFont="1" applyBorder="1" applyAlignment="1">
      <alignment vertical="center" wrapText="1"/>
    </xf>
    <xf numFmtId="0" fontId="0" fillId="0" borderId="70" xfId="0" applyBorder="1" applyAlignment="1">
      <alignment vertical="center" wrapText="1"/>
    </xf>
    <xf numFmtId="49" fontId="5" fillId="3" borderId="53" xfId="0" applyNumberFormat="1" applyFont="1" applyFill="1" applyBorder="1" applyAlignment="1" applyProtection="1">
      <alignment vertical="center" wrapText="1"/>
      <protection hidden="1"/>
    </xf>
    <xf numFmtId="49" fontId="5" fillId="3" borderId="66" xfId="0" applyNumberFormat="1" applyFont="1" applyFill="1" applyBorder="1" applyAlignment="1" applyProtection="1">
      <alignment vertical="center" wrapText="1"/>
      <protection hidden="1"/>
    </xf>
    <xf numFmtId="0" fontId="77" fillId="0" borderId="70" xfId="0" applyFont="1" applyBorder="1" applyAlignment="1">
      <alignment horizontal="left" vertical="center" wrapText="1"/>
    </xf>
    <xf numFmtId="0" fontId="77" fillId="0" borderId="70" xfId="0" applyFont="1" applyBorder="1" applyAlignment="1">
      <alignment horizontal="center" vertical="center" wrapText="1"/>
    </xf>
    <xf numFmtId="0" fontId="37" fillId="0" borderId="70" xfId="0" applyFont="1" applyFill="1" applyBorder="1" applyAlignment="1">
      <alignment vertical="center" wrapText="1"/>
    </xf>
    <xf numFmtId="49" fontId="7" fillId="3" borderId="70" xfId="0" applyNumberFormat="1" applyFont="1" applyFill="1" applyBorder="1" applyAlignment="1" applyProtection="1">
      <alignment horizontal="left" vertical="top" wrapText="1"/>
      <protection hidden="1"/>
    </xf>
    <xf numFmtId="0" fontId="50" fillId="0" borderId="70" xfId="0" applyFont="1" applyBorder="1" applyAlignment="1">
      <alignment vertical="center" wrapText="1"/>
    </xf>
    <xf numFmtId="0" fontId="133" fillId="0" borderId="70" xfId="0" applyFont="1" applyBorder="1" applyAlignment="1">
      <alignment vertical="center" wrapText="1"/>
    </xf>
    <xf numFmtId="0" fontId="5" fillId="0" borderId="70" xfId="141" applyNumberFormat="1" applyFont="1" applyFill="1" applyBorder="1" applyAlignment="1" applyProtection="1">
      <alignment horizontal="center" vertical="center" wrapText="1"/>
      <protection hidden="1"/>
    </xf>
    <xf numFmtId="0" fontId="77" fillId="0" borderId="70" xfId="0" applyFont="1" applyFill="1" applyBorder="1" applyAlignment="1">
      <alignment vertical="center" wrapText="1"/>
    </xf>
    <xf numFmtId="0" fontId="5" fillId="0" borderId="70" xfId="141" applyNumberFormat="1" applyFont="1" applyFill="1" applyBorder="1" applyAlignment="1" applyProtection="1">
      <alignment vertical="center" wrapText="1"/>
      <protection hidden="1"/>
    </xf>
    <xf numFmtId="0" fontId="7" fillId="0" borderId="70" xfId="141" applyNumberFormat="1" applyFont="1" applyFill="1" applyBorder="1" applyAlignment="1" applyProtection="1">
      <alignment horizontal="center" vertical="center" wrapText="1"/>
      <protection hidden="1"/>
    </xf>
    <xf numFmtId="0" fontId="11" fillId="0" borderId="70" xfId="141" applyNumberFormat="1" applyFont="1" applyFill="1" applyBorder="1" applyAlignment="1" applyProtection="1">
      <alignment horizontal="center" vertical="center" wrapText="1"/>
      <protection hidden="1"/>
    </xf>
    <xf numFmtId="0" fontId="7" fillId="0" borderId="70" xfId="0" applyNumberFormat="1" applyFont="1" applyFill="1" applyBorder="1" applyAlignment="1" applyProtection="1">
      <alignment horizontal="center" vertical="center" wrapText="1"/>
      <protection hidden="1"/>
    </xf>
    <xf numFmtId="0" fontId="89" fillId="0" borderId="70" xfId="0" applyFont="1" applyBorder="1" applyAlignment="1">
      <alignment horizontal="center" vertical="center" wrapText="1"/>
    </xf>
    <xf numFmtId="0" fontId="84" fillId="0" borderId="70" xfId="0" applyFont="1" applyFill="1" applyBorder="1" applyAlignment="1">
      <alignment horizontal="center" vertical="center" wrapText="1"/>
    </xf>
    <xf numFmtId="0" fontId="84" fillId="0" borderId="70" xfId="0" applyFont="1" applyBorder="1" applyAlignment="1">
      <alignment horizontal="center" vertical="center" wrapText="1"/>
    </xf>
    <xf numFmtId="0" fontId="120" fillId="0" borderId="70" xfId="0" applyFont="1" applyBorder="1" applyAlignment="1">
      <alignment horizontal="center" vertical="center" wrapText="1"/>
    </xf>
    <xf numFmtId="0" fontId="5" fillId="0" borderId="70" xfId="141" quotePrefix="1" applyNumberFormat="1" applyFont="1" applyFill="1" applyBorder="1" applyAlignment="1" applyProtection="1">
      <alignment horizontal="left" vertical="center" wrapText="1"/>
      <protection hidden="1"/>
    </xf>
    <xf numFmtId="0" fontId="74" fillId="0" borderId="70" xfId="0" applyFont="1" applyBorder="1" applyAlignment="1">
      <alignment horizontal="center" vertical="center" wrapText="1"/>
    </xf>
    <xf numFmtId="0" fontId="5" fillId="0" borderId="70" xfId="141" quotePrefix="1" applyNumberFormat="1" applyFont="1" applyFill="1" applyBorder="1" applyAlignment="1" applyProtection="1">
      <alignment horizontal="center" vertical="center" wrapText="1"/>
      <protection hidden="1"/>
    </xf>
    <xf numFmtId="0" fontId="5" fillId="0" borderId="70" xfId="141" applyFont="1" applyFill="1" applyBorder="1" applyAlignment="1" applyProtection="1">
      <alignment horizontal="center" vertical="center" wrapText="1"/>
      <protection hidden="1"/>
    </xf>
    <xf numFmtId="169" fontId="82" fillId="0" borderId="70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70" xfId="141" quotePrefix="1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141" applyFont="1" applyFill="1" applyBorder="1" applyAlignment="1" applyProtection="1">
      <alignment horizontal="left" vertical="center" wrapText="1"/>
      <protection hidden="1"/>
    </xf>
    <xf numFmtId="0" fontId="29" fillId="0" borderId="70" xfId="141" applyFont="1" applyFill="1" applyBorder="1" applyAlignment="1" applyProtection="1">
      <alignment horizontal="center" vertical="center" wrapText="1"/>
      <protection hidden="1"/>
    </xf>
    <xf numFmtId="0" fontId="34" fillId="0" borderId="70" xfId="141" applyFont="1" applyFill="1" applyBorder="1" applyAlignment="1" applyProtection="1">
      <alignment horizontal="right" vertical="center" wrapText="1"/>
      <protection hidden="1"/>
    </xf>
    <xf numFmtId="0" fontId="19" fillId="0" borderId="70" xfId="141" applyFont="1" applyFill="1" applyBorder="1" applyAlignment="1" applyProtection="1">
      <alignment horizontal="right" vertical="center" wrapText="1"/>
      <protection hidden="1"/>
    </xf>
    <xf numFmtId="49" fontId="5" fillId="0" borderId="67" xfId="0" applyNumberFormat="1" applyFont="1" applyFill="1" applyBorder="1" applyAlignment="1" applyProtection="1">
      <alignment horizontal="left" vertical="top" wrapText="1"/>
      <protection hidden="1"/>
    </xf>
    <xf numFmtId="49" fontId="5" fillId="0" borderId="0" xfId="0" applyNumberFormat="1" applyFont="1" applyFill="1" applyBorder="1" applyAlignment="1" applyProtection="1">
      <alignment horizontal="left" vertical="top" wrapText="1"/>
      <protection hidden="1"/>
    </xf>
    <xf numFmtId="49" fontId="5" fillId="0" borderId="13" xfId="0" applyNumberFormat="1" applyFont="1" applyFill="1" applyBorder="1" applyAlignment="1" applyProtection="1">
      <alignment horizontal="left" vertical="top" wrapText="1"/>
      <protection hidden="1"/>
    </xf>
    <xf numFmtId="49" fontId="7" fillId="0" borderId="70" xfId="0" applyNumberFormat="1" applyFont="1" applyFill="1" applyBorder="1" applyAlignment="1" applyProtection="1">
      <alignment horizontal="center" vertical="top" wrapText="1"/>
      <protection hidden="1"/>
    </xf>
    <xf numFmtId="49" fontId="5" fillId="0" borderId="13" xfId="0" applyNumberFormat="1" applyFont="1" applyFill="1" applyBorder="1" applyAlignment="1" applyProtection="1">
      <alignment vertical="center" wrapText="1"/>
      <protection hidden="1"/>
    </xf>
    <xf numFmtId="49" fontId="5" fillId="0" borderId="0" xfId="0" applyNumberFormat="1" applyFont="1" applyFill="1" applyBorder="1" applyAlignment="1" applyProtection="1">
      <alignment vertical="center" wrapText="1"/>
      <protection hidden="1"/>
    </xf>
    <xf numFmtId="0" fontId="11" fillId="0" borderId="70" xfId="141" applyFont="1" applyFill="1" applyBorder="1" applyAlignment="1" applyProtection="1">
      <alignment horizontal="center" vertical="center" wrapText="1"/>
      <protection hidden="1"/>
    </xf>
    <xf numFmtId="171" fontId="5" fillId="0" borderId="70" xfId="141" applyNumberFormat="1" applyFont="1" applyFill="1" applyBorder="1" applyAlignment="1" applyProtection="1">
      <alignment horizontal="right" vertical="center" wrapText="1" indent="1"/>
      <protection hidden="1"/>
    </xf>
    <xf numFmtId="49" fontId="5" fillId="0" borderId="67" xfId="0" applyNumberFormat="1" applyFont="1" applyFill="1" applyBorder="1" applyAlignment="1" applyProtection="1">
      <alignment vertical="top" wrapText="1"/>
      <protection hidden="1"/>
    </xf>
    <xf numFmtId="49" fontId="5" fillId="0" borderId="0" xfId="0" applyNumberFormat="1" applyFont="1" applyFill="1" applyBorder="1" applyAlignment="1" applyProtection="1">
      <alignment vertical="top" wrapText="1"/>
      <protection hidden="1"/>
    </xf>
    <xf numFmtId="0" fontId="5" fillId="0" borderId="0" xfId="0" applyFont="1" applyFill="1" applyBorder="1" applyAlignment="1" applyProtection="1">
      <alignment horizontal="left" vertical="center" wrapText="1"/>
      <protection hidden="1"/>
    </xf>
    <xf numFmtId="0" fontId="5" fillId="0" borderId="0" xfId="0" applyFont="1" applyFill="1" applyBorder="1" applyAlignment="1" applyProtection="1">
      <alignment horizontal="left" vertical="top" wrapText="1"/>
      <protection hidden="1"/>
    </xf>
    <xf numFmtId="0" fontId="7" fillId="0" borderId="70" xfId="141" applyFont="1" applyFill="1" applyBorder="1" applyAlignment="1" applyProtection="1">
      <alignment horizontal="center" vertical="center" wrapText="1"/>
      <protection hidden="1"/>
    </xf>
    <xf numFmtId="0" fontId="9" fillId="0" borderId="70" xfId="141" applyNumberFormat="1" applyFont="1" applyFill="1" applyBorder="1" applyAlignment="1" applyProtection="1">
      <alignment horizontal="center" vertical="center" wrapText="1"/>
      <protection hidden="1"/>
    </xf>
    <xf numFmtId="0" fontId="11" fillId="0" borderId="70" xfId="141" applyFont="1" applyFill="1" applyBorder="1" applyAlignment="1" applyProtection="1">
      <alignment horizontal="right" vertical="center" wrapText="1"/>
      <protection hidden="1"/>
    </xf>
    <xf numFmtId="49" fontId="5" fillId="0" borderId="70" xfId="0" applyNumberFormat="1" applyFont="1" applyFill="1" applyBorder="1" applyAlignment="1" applyProtection="1">
      <alignment horizontal="left" vertical="center" wrapText="1"/>
      <protection hidden="1"/>
    </xf>
    <xf numFmtId="0" fontId="7" fillId="0" borderId="70" xfId="0" applyFont="1" applyFill="1" applyBorder="1" applyAlignment="1" applyProtection="1">
      <alignment horizontal="left" vertical="center" wrapText="1"/>
      <protection hidden="1"/>
    </xf>
    <xf numFmtId="0" fontId="119" fillId="0" borderId="70" xfId="0" applyFont="1" applyBorder="1" applyAlignment="1">
      <alignment horizontal="left" vertical="center"/>
    </xf>
    <xf numFmtId="0" fontId="7" fillId="0" borderId="70" xfId="0" applyFont="1" applyFill="1" applyBorder="1" applyAlignment="1" applyProtection="1">
      <alignment horizontal="center" vertical="center" wrapText="1"/>
      <protection hidden="1"/>
    </xf>
    <xf numFmtId="0" fontId="7" fillId="0" borderId="70" xfId="0" applyFont="1" applyFill="1" applyBorder="1" applyAlignment="1" applyProtection="1">
      <alignment horizontal="left" vertical="top" wrapText="1"/>
      <protection hidden="1"/>
    </xf>
    <xf numFmtId="0" fontId="0" fillId="0" borderId="70" xfId="0" applyBorder="1" applyAlignment="1">
      <alignment horizontal="left" vertical="top" wrapText="1"/>
    </xf>
    <xf numFmtId="0" fontId="7" fillId="0" borderId="70" xfId="0" applyFont="1" applyFill="1" applyBorder="1" applyAlignment="1" applyProtection="1">
      <alignment horizontal="center" vertical="center"/>
      <protection hidden="1"/>
    </xf>
    <xf numFmtId="49" fontId="11" fillId="0" borderId="0" xfId="0" applyNumberFormat="1" applyFont="1" applyFill="1" applyBorder="1" applyAlignment="1" applyProtection="1">
      <alignment horizontal="left" vertical="center" wrapText="1"/>
      <protection hidden="1"/>
    </xf>
    <xf numFmtId="49" fontId="5" fillId="0" borderId="67" xfId="0" applyNumberFormat="1" applyFont="1" applyFill="1" applyBorder="1" applyAlignment="1" applyProtection="1">
      <alignment horizontal="left" vertical="center" wrapText="1"/>
      <protection hidden="1"/>
    </xf>
    <xf numFmtId="49" fontId="5" fillId="0" borderId="0" xfId="0" applyNumberFormat="1" applyFont="1" applyFill="1" applyBorder="1" applyAlignment="1" applyProtection="1">
      <alignment horizontal="left" vertical="center" wrapText="1"/>
      <protection hidden="1"/>
    </xf>
    <xf numFmtId="49" fontId="5" fillId="0" borderId="68" xfId="0" applyNumberFormat="1" applyFont="1" applyFill="1" applyBorder="1" applyAlignment="1" applyProtection="1">
      <alignment horizontal="left" vertical="center" wrapText="1"/>
      <protection hidden="1"/>
    </xf>
    <xf numFmtId="49" fontId="5" fillId="0" borderId="68" xfId="0" applyNumberFormat="1" applyFont="1" applyFill="1" applyBorder="1" applyAlignment="1" applyProtection="1">
      <alignment vertical="center" wrapText="1"/>
      <protection hidden="1"/>
    </xf>
    <xf numFmtId="0" fontId="84" fillId="0" borderId="70" xfId="3" applyFont="1" applyFill="1" applyBorder="1" applyAlignment="1">
      <alignment horizontal="center" vertical="center" wrapText="1"/>
    </xf>
    <xf numFmtId="0" fontId="5" fillId="0" borderId="70" xfId="141" applyFont="1" applyFill="1" applyBorder="1" applyAlignment="1" applyProtection="1">
      <alignment horizontal="left" vertical="center" wrapText="1"/>
      <protection hidden="1"/>
    </xf>
    <xf numFmtId="0" fontId="7" fillId="0" borderId="70" xfId="141" applyFont="1" applyFill="1" applyBorder="1" applyAlignment="1" applyProtection="1">
      <alignment horizontal="left" vertical="center" wrapText="1"/>
      <protection hidden="1"/>
    </xf>
    <xf numFmtId="0" fontId="19" fillId="0" borderId="70" xfId="141" applyFont="1" applyFill="1" applyBorder="1" applyAlignment="1" applyProtection="1">
      <alignment horizontal="left" vertical="center" wrapText="1"/>
      <protection hidden="1"/>
    </xf>
    <xf numFmtId="49" fontId="7" fillId="0" borderId="70" xfId="141" applyNumberFormat="1" applyFont="1" applyFill="1" applyBorder="1" applyAlignment="1" applyProtection="1">
      <alignment horizontal="left" vertical="center" wrapText="1"/>
      <protection hidden="1"/>
    </xf>
    <xf numFmtId="49" fontId="5" fillId="0" borderId="13" xfId="0" applyNumberFormat="1" applyFont="1" applyFill="1" applyBorder="1" applyAlignment="1" applyProtection="1">
      <alignment horizontal="left" vertical="center" wrapText="1"/>
      <protection hidden="1"/>
    </xf>
    <xf numFmtId="49" fontId="64" fillId="0" borderId="70" xfId="141" applyNumberFormat="1" applyFont="1" applyFill="1" applyBorder="1" applyAlignment="1" applyProtection="1">
      <alignment horizontal="left" vertical="center" wrapText="1"/>
      <protection hidden="1"/>
    </xf>
    <xf numFmtId="0" fontId="148" fillId="0" borderId="70" xfId="0" applyFont="1" applyBorder="1" applyAlignment="1">
      <alignment horizontal="left" vertical="center" wrapText="1"/>
    </xf>
    <xf numFmtId="0" fontId="5" fillId="0" borderId="70" xfId="141" applyFont="1" applyFill="1" applyBorder="1" applyAlignment="1" applyProtection="1">
      <alignment horizontal="center" vertical="top" wrapText="1"/>
      <protection hidden="1"/>
    </xf>
    <xf numFmtId="0" fontId="137" fillId="0" borderId="0" xfId="3" applyFont="1" applyFill="1" applyBorder="1" applyAlignment="1">
      <alignment horizontal="left" vertical="center" wrapText="1"/>
    </xf>
    <xf numFmtId="0" fontId="74" fillId="0" borderId="0" xfId="0" applyFont="1" applyAlignment="1">
      <alignment horizontal="left" vertical="center" wrapText="1"/>
    </xf>
    <xf numFmtId="0" fontId="133" fillId="0" borderId="70" xfId="3" applyFont="1" applyFill="1" applyBorder="1" applyAlignment="1">
      <alignment horizontal="center" vertical="center" wrapText="1"/>
    </xf>
    <xf numFmtId="0" fontId="133" fillId="0" borderId="70" xfId="3" applyFont="1" applyFill="1" applyBorder="1" applyAlignment="1">
      <alignment horizontal="left" vertical="center" wrapText="1"/>
    </xf>
    <xf numFmtId="0" fontId="5" fillId="0" borderId="70" xfId="0" applyNumberFormat="1" applyFont="1" applyFill="1" applyBorder="1" applyAlignment="1" applyProtection="1">
      <alignment horizontal="center" vertical="center" wrapText="1"/>
      <protection hidden="1"/>
    </xf>
    <xf numFmtId="49" fontId="19" fillId="0" borderId="70" xfId="0" applyNumberFormat="1" applyFont="1" applyFill="1" applyBorder="1" applyAlignment="1" applyProtection="1">
      <alignment horizontal="center" vertical="center" wrapText="1"/>
      <protection hidden="1"/>
    </xf>
    <xf numFmtId="0" fontId="107" fillId="0" borderId="70" xfId="0" applyFont="1" applyBorder="1" applyAlignment="1">
      <alignment horizontal="center" vertical="center" wrapText="1"/>
    </xf>
    <xf numFmtId="0" fontId="119" fillId="0" borderId="70" xfId="0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 applyProtection="1">
      <alignment horizontal="left" vertical="center" wrapText="1"/>
      <protection hidden="1"/>
    </xf>
    <xf numFmtId="0" fontId="37" fillId="0" borderId="70" xfId="0" applyFont="1" applyBorder="1" applyAlignment="1">
      <alignment horizontal="center" vertical="center" wrapText="1"/>
    </xf>
    <xf numFmtId="0" fontId="0" fillId="0" borderId="70" xfId="0" applyBorder="1" applyAlignment="1">
      <alignment horizontal="center" wrapText="1"/>
    </xf>
    <xf numFmtId="0" fontId="13" fillId="6" borderId="70" xfId="0" applyFont="1" applyFill="1" applyBorder="1" applyAlignment="1" applyProtection="1">
      <alignment horizontal="left" vertical="center"/>
      <protection hidden="1"/>
    </xf>
    <xf numFmtId="0" fontId="88" fillId="0" borderId="70" xfId="3" applyFont="1" applyFill="1" applyBorder="1" applyAlignment="1">
      <alignment horizontal="center" vertical="center" wrapText="1"/>
    </xf>
    <xf numFmtId="0" fontId="37" fillId="0" borderId="0" xfId="0" applyFont="1" applyBorder="1" applyAlignment="1" applyProtection="1">
      <alignment horizontal="left" vertical="center" wrapText="1"/>
      <protection hidden="1"/>
    </xf>
    <xf numFmtId="0" fontId="3" fillId="0" borderId="0" xfId="0" applyFont="1" applyBorder="1" applyAlignment="1" applyProtection="1">
      <alignment horizontal="left" vertical="center" wrapText="1"/>
      <protection hidden="1"/>
    </xf>
    <xf numFmtId="0" fontId="120" fillId="0" borderId="0" xfId="0" applyFont="1" applyBorder="1" applyAlignment="1">
      <alignment horizontal="left" vertical="center" wrapText="1"/>
    </xf>
    <xf numFmtId="0" fontId="0" fillId="6" borderId="70" xfId="0" applyFill="1" applyBorder="1" applyAlignment="1">
      <alignment horizontal="left" vertical="center"/>
    </xf>
    <xf numFmtId="0" fontId="0" fillId="0" borderId="0" xfId="0" applyBorder="1" applyAlignment="1">
      <alignment horizontal="left" vertical="top" wrapText="1"/>
    </xf>
    <xf numFmtId="0" fontId="50" fillId="0" borderId="7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Fill="1" applyBorder="1" applyAlignment="1" applyProtection="1">
      <alignment vertical="center" wrapText="1"/>
      <protection hidden="1"/>
    </xf>
    <xf numFmtId="0" fontId="120" fillId="0" borderId="0" xfId="0" applyFont="1" applyAlignment="1">
      <alignment vertical="center" wrapText="1"/>
    </xf>
    <xf numFmtId="0" fontId="5" fillId="3" borderId="70" xfId="0" applyNumberFormat="1" applyFont="1" applyFill="1" applyBorder="1" applyAlignment="1" applyProtection="1">
      <alignment horizontal="center" vertical="center" wrapText="1"/>
      <protection hidden="1"/>
    </xf>
    <xf numFmtId="49" fontId="7" fillId="0" borderId="70" xfId="3" applyNumberFormat="1" applyFont="1" applyFill="1" applyBorder="1" applyAlignment="1">
      <alignment horizontal="left" vertical="center" wrapText="1"/>
    </xf>
    <xf numFmtId="0" fontId="0" fillId="0" borderId="70" xfId="0" applyFill="1" applyBorder="1" applyAlignment="1">
      <alignment horizontal="center"/>
    </xf>
    <xf numFmtId="0" fontId="149" fillId="0" borderId="70" xfId="3" applyFont="1" applyFill="1" applyBorder="1" applyAlignment="1">
      <alignment horizontal="left" vertical="center" wrapText="1"/>
    </xf>
    <xf numFmtId="0" fontId="7" fillId="3" borderId="70" xfId="0" applyNumberFormat="1" applyFont="1" applyFill="1" applyBorder="1" applyAlignment="1" applyProtection="1">
      <alignment horizontal="center" vertical="center" wrapText="1"/>
      <protection hidden="1"/>
    </xf>
    <xf numFmtId="0" fontId="149" fillId="0" borderId="70" xfId="3" applyFont="1" applyFill="1" applyBorder="1" applyAlignment="1">
      <alignment horizontal="center" vertical="center" wrapText="1"/>
    </xf>
    <xf numFmtId="0" fontId="84" fillId="0" borderId="70" xfId="0" applyFont="1" applyFill="1" applyBorder="1" applyAlignment="1">
      <alignment horizontal="center" vertical="center"/>
    </xf>
    <xf numFmtId="0" fontId="5" fillId="0" borderId="70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left" vertical="center" wrapText="1" indent="4"/>
      <protection hidden="1"/>
    </xf>
    <xf numFmtId="0" fontId="0" fillId="0" borderId="0" xfId="0" applyBorder="1" applyAlignment="1">
      <alignment horizontal="left" vertical="center" wrapText="1" indent="4"/>
    </xf>
    <xf numFmtId="49" fontId="64" fillId="0" borderId="70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Border="1" applyAlignment="1" applyProtection="1">
      <alignment horizontal="right" vertical="center" wrapText="1" indent="2"/>
      <protection hidden="1"/>
    </xf>
    <xf numFmtId="0" fontId="7" fillId="0" borderId="0" xfId="0" applyFont="1" applyFill="1" applyBorder="1" applyAlignment="1" applyProtection="1">
      <alignment horizontal="left" vertical="center" wrapText="1"/>
      <protection hidden="1"/>
    </xf>
    <xf numFmtId="49" fontId="7" fillId="0" borderId="70" xfId="0" applyNumberFormat="1" applyFont="1" applyFill="1" applyBorder="1" applyAlignment="1" applyProtection="1">
      <alignment horizontal="left" vertical="center" wrapText="1" indent="2"/>
      <protection hidden="1"/>
    </xf>
    <xf numFmtId="0" fontId="7" fillId="0" borderId="70" xfId="0" applyFont="1" applyFill="1" applyBorder="1" applyAlignment="1" applyProtection="1">
      <alignment horizontal="left" vertical="center"/>
      <protection hidden="1"/>
    </xf>
    <xf numFmtId="0" fontId="6" fillId="3" borderId="28" xfId="0" applyFont="1" applyFill="1" applyBorder="1" applyAlignment="1" applyProtection="1">
      <alignment horizontal="left" wrapText="1" indent="4"/>
      <protection hidden="1"/>
    </xf>
    <xf numFmtId="0" fontId="6" fillId="3" borderId="31" xfId="0" applyFont="1" applyFill="1" applyBorder="1" applyAlignment="1" applyProtection="1">
      <alignment horizontal="left" wrapText="1" indent="4"/>
      <protection hidden="1"/>
    </xf>
    <xf numFmtId="0" fontId="0" fillId="0" borderId="0" xfId="0" applyFill="1" applyBorder="1" applyAlignment="1">
      <alignment horizontal="right" vertical="center" wrapText="1" indent="2"/>
    </xf>
    <xf numFmtId="0" fontId="5" fillId="0" borderId="0" xfId="0" applyFont="1" applyFill="1" applyBorder="1" applyAlignment="1" applyProtection="1">
      <alignment horizontal="left"/>
      <protection hidden="1"/>
    </xf>
    <xf numFmtId="0" fontId="38" fillId="0" borderId="0" xfId="0" applyFont="1" applyFill="1" applyBorder="1" applyAlignment="1" applyProtection="1">
      <alignment horizontal="left"/>
      <protection hidden="1"/>
    </xf>
    <xf numFmtId="0" fontId="37" fillId="0" borderId="0" xfId="0" applyFont="1" applyFill="1" applyBorder="1" applyAlignment="1" applyProtection="1">
      <alignment vertical="top" wrapText="1"/>
      <protection hidden="1"/>
    </xf>
    <xf numFmtId="0" fontId="37" fillId="0" borderId="0" xfId="0" applyFont="1" applyFill="1" applyBorder="1" applyAlignment="1" applyProtection="1">
      <alignment vertical="top"/>
      <protection hidden="1"/>
    </xf>
    <xf numFmtId="0" fontId="119" fillId="0" borderId="70" xfId="0" applyFont="1" applyBorder="1" applyAlignment="1">
      <alignment vertical="center"/>
    </xf>
    <xf numFmtId="0" fontId="119" fillId="0" borderId="70" xfId="0" applyFont="1" applyBorder="1" applyAlignment="1">
      <alignment horizontal="center" vertical="center"/>
    </xf>
    <xf numFmtId="0" fontId="7" fillId="0" borderId="70" xfId="0" applyFont="1" applyFill="1" applyBorder="1" applyAlignment="1" applyProtection="1">
      <alignment vertical="center" wrapText="1"/>
      <protection hidden="1"/>
    </xf>
    <xf numFmtId="0" fontId="145" fillId="0" borderId="70" xfId="0" applyFont="1" applyBorder="1" applyAlignment="1">
      <alignment vertical="center" wrapText="1"/>
    </xf>
    <xf numFmtId="0" fontId="145" fillId="0" borderId="70" xfId="0" applyFont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right" wrapText="1"/>
      <protection hidden="1"/>
    </xf>
    <xf numFmtId="0" fontId="32" fillId="0" borderId="0" xfId="0" applyFont="1" applyFill="1" applyBorder="1" applyAlignment="1" applyProtection="1">
      <alignment horizontal="left" vertical="center"/>
      <protection hidden="1"/>
    </xf>
    <xf numFmtId="0" fontId="6" fillId="0" borderId="0" xfId="0" applyFont="1" applyFill="1" applyBorder="1" applyAlignment="1" applyProtection="1">
      <alignment horizontal="right" vertical="top" wrapText="1" indent="2"/>
      <protection hidden="1"/>
    </xf>
    <xf numFmtId="0" fontId="6" fillId="0" borderId="0" xfId="0" applyFont="1" applyFill="1" applyBorder="1" applyAlignment="1" applyProtection="1">
      <alignment horizontal="left" vertical="center" wrapText="1" indent="8"/>
      <protection hidden="1"/>
    </xf>
    <xf numFmtId="0" fontId="6" fillId="3" borderId="0" xfId="0" applyFont="1" applyFill="1" applyBorder="1" applyAlignment="1" applyProtection="1">
      <alignment horizontal="left" vertical="center" wrapText="1" indent="3"/>
      <protection hidden="1"/>
    </xf>
    <xf numFmtId="0" fontId="6" fillId="3" borderId="29" xfId="0" applyFont="1" applyFill="1" applyBorder="1" applyAlignment="1" applyProtection="1">
      <alignment horizontal="left" vertical="center" wrapText="1" indent="4"/>
      <protection hidden="1"/>
    </xf>
    <xf numFmtId="0" fontId="6" fillId="3" borderId="30" xfId="0" applyFont="1" applyFill="1" applyBorder="1" applyAlignment="1" applyProtection="1">
      <alignment horizontal="left" vertical="center" wrapText="1" indent="4"/>
      <protection hidden="1"/>
    </xf>
    <xf numFmtId="0" fontId="5" fillId="0" borderId="70" xfId="0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right" wrapText="1" indent="2"/>
      <protection hidden="1"/>
    </xf>
    <xf numFmtId="49" fontId="7" fillId="0" borderId="70" xfId="0" applyNumberFormat="1" applyFont="1" applyFill="1" applyBorder="1" applyAlignment="1" applyProtection="1">
      <alignment horizontal="left" vertical="center" wrapText="1" indent="1"/>
      <protection hidden="1"/>
    </xf>
    <xf numFmtId="0" fontId="0" fillId="0" borderId="70" xfId="0" applyBorder="1" applyAlignment="1">
      <alignment horizontal="left" vertical="center" wrapText="1" indent="1"/>
    </xf>
    <xf numFmtId="0" fontId="6" fillId="3" borderId="0" xfId="0" applyFont="1" applyFill="1" applyBorder="1" applyAlignment="1" applyProtection="1">
      <alignment horizontal="left" vertical="center" wrapText="1" indent="4"/>
      <protection hidden="1"/>
    </xf>
    <xf numFmtId="0" fontId="5" fillId="0" borderId="70" xfId="0" applyFont="1" applyFill="1" applyBorder="1" applyAlignment="1" applyProtection="1">
      <alignment horizontal="center" vertical="top" wrapText="1"/>
      <protection hidden="1"/>
    </xf>
    <xf numFmtId="49" fontId="7" fillId="0" borderId="70" xfId="0" applyNumberFormat="1" applyFont="1" applyFill="1" applyBorder="1" applyAlignment="1" applyProtection="1">
      <alignment horizontal="left" vertical="top" wrapText="1" indent="1"/>
      <protection hidden="1"/>
    </xf>
    <xf numFmtId="0" fontId="0" fillId="0" borderId="70" xfId="0" applyBorder="1" applyAlignment="1">
      <alignment horizontal="left" vertical="top" wrapText="1" indent="1"/>
    </xf>
    <xf numFmtId="49" fontId="7" fillId="0" borderId="70" xfId="0" applyNumberFormat="1" applyFont="1" applyFill="1" applyBorder="1" applyAlignment="1" applyProtection="1">
      <alignment horizontal="left" vertical="top" wrapText="1"/>
      <protection hidden="1"/>
    </xf>
    <xf numFmtId="0" fontId="3" fillId="0" borderId="0" xfId="0" applyFont="1" applyFill="1" applyBorder="1" applyAlignment="1" applyProtection="1">
      <alignment horizontal="center"/>
      <protection hidden="1"/>
    </xf>
    <xf numFmtId="0" fontId="119" fillId="0" borderId="70" xfId="0" applyFont="1" applyBorder="1" applyAlignment="1">
      <alignment vertical="center" wrapText="1"/>
    </xf>
    <xf numFmtId="0" fontId="7" fillId="0" borderId="70" xfId="0" applyFont="1" applyFill="1" applyBorder="1" applyAlignment="1" applyProtection="1">
      <alignment vertical="center"/>
      <protection hidden="1"/>
    </xf>
    <xf numFmtId="0" fontId="145" fillId="0" borderId="70" xfId="0" applyFont="1" applyBorder="1" applyAlignment="1">
      <alignment horizontal="center" vertical="center"/>
    </xf>
    <xf numFmtId="49" fontId="150" fillId="0" borderId="35" xfId="0" applyNumberFormat="1" applyFont="1" applyFill="1" applyBorder="1" applyAlignment="1" applyProtection="1">
      <alignment horizontal="center" vertical="top" wrapText="1"/>
      <protection hidden="1"/>
    </xf>
    <xf numFmtId="49" fontId="28" fillId="0" borderId="0" xfId="0" applyNumberFormat="1" applyFont="1" applyFill="1" applyBorder="1" applyAlignment="1" applyProtection="1">
      <alignment horizontal="left" vertical="top" wrapText="1"/>
      <protection hidden="1"/>
    </xf>
    <xf numFmtId="49" fontId="7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7" fillId="3" borderId="11" xfId="0" applyNumberFormat="1" applyFont="1" applyFill="1" applyBorder="1" applyAlignment="1" applyProtection="1">
      <alignment horizontal="center" vertical="center" wrapText="1"/>
      <protection hidden="1"/>
    </xf>
    <xf numFmtId="49" fontId="7" fillId="3" borderId="27" xfId="0" applyNumberFormat="1" applyFont="1" applyFill="1" applyBorder="1" applyAlignment="1" applyProtection="1">
      <alignment horizontal="center" vertical="center" wrapText="1"/>
      <protection hidden="1"/>
    </xf>
    <xf numFmtId="49" fontId="5" fillId="0" borderId="41" xfId="0" applyNumberFormat="1" applyFont="1" applyFill="1" applyBorder="1" applyAlignment="1" applyProtection="1">
      <alignment horizontal="left" vertical="top" wrapText="1"/>
      <protection hidden="1"/>
    </xf>
    <xf numFmtId="49" fontId="7" fillId="3" borderId="32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59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62" xfId="0" applyBorder="1" applyAlignment="1">
      <alignment wrapText="1"/>
    </xf>
    <xf numFmtId="0" fontId="0" fillId="0" borderId="43" xfId="0" applyBorder="1" applyAlignment="1">
      <alignment wrapText="1"/>
    </xf>
    <xf numFmtId="0" fontId="0" fillId="0" borderId="60" xfId="0" applyBorder="1" applyAlignment="1">
      <alignment wrapText="1"/>
    </xf>
    <xf numFmtId="0" fontId="0" fillId="0" borderId="61" xfId="0" applyBorder="1" applyAlignment="1">
      <alignment wrapText="1"/>
    </xf>
    <xf numFmtId="0" fontId="1" fillId="0" borderId="59" xfId="0" applyFont="1" applyBorder="1" applyAlignment="1">
      <alignment horizontal="center" vertical="center" wrapText="1"/>
    </xf>
    <xf numFmtId="0" fontId="0" fillId="0" borderId="42" xfId="0" applyBorder="1" applyAlignment="1"/>
    <xf numFmtId="0" fontId="0" fillId="0" borderId="62" xfId="0" applyBorder="1" applyAlignment="1"/>
    <xf numFmtId="0" fontId="0" fillId="0" borderId="53" xfId="0" applyBorder="1" applyAlignment="1"/>
    <xf numFmtId="0" fontId="0" fillId="0" borderId="0" xfId="0" applyAlignment="1"/>
    <xf numFmtId="0" fontId="0" fillId="0" borderId="66" xfId="0" applyBorder="1" applyAlignment="1"/>
    <xf numFmtId="0" fontId="0" fillId="0" borderId="43" xfId="0" applyBorder="1" applyAlignment="1"/>
    <xf numFmtId="0" fontId="0" fillId="0" borderId="60" xfId="0" applyBorder="1" applyAlignment="1"/>
    <xf numFmtId="0" fontId="0" fillId="0" borderId="61" xfId="0" applyBorder="1" applyAlignment="1"/>
    <xf numFmtId="0" fontId="7" fillId="3" borderId="41" xfId="0" applyFont="1" applyFill="1" applyBorder="1" applyAlignment="1" applyProtection="1">
      <alignment horizontal="center" vertical="center" wrapText="1"/>
      <protection hidden="1"/>
    </xf>
    <xf numFmtId="0" fontId="119" fillId="0" borderId="4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49" fontId="7" fillId="0" borderId="32" xfId="0" applyNumberFormat="1" applyFont="1" applyFill="1" applyBorder="1" applyAlignment="1" applyProtection="1">
      <alignment horizontal="center" vertical="center" wrapText="1"/>
      <protection hidden="1"/>
    </xf>
    <xf numFmtId="0" fontId="119" fillId="0" borderId="32" xfId="0" applyFont="1" applyBorder="1" applyAlignment="1">
      <alignment horizontal="center" vertical="center" wrapText="1"/>
    </xf>
    <xf numFmtId="0" fontId="50" fillId="0" borderId="32" xfId="0" applyFont="1" applyBorder="1" applyAlignment="1">
      <alignment horizontal="left"/>
    </xf>
    <xf numFmtId="0" fontId="50" fillId="0" borderId="32" xfId="0" applyFont="1" applyBorder="1" applyAlignment="1">
      <alignment horizontal="left" vertical="top" wrapText="1"/>
    </xf>
    <xf numFmtId="0" fontId="119" fillId="0" borderId="32" xfId="0" applyFont="1" applyBorder="1" applyAlignment="1">
      <alignment wrapText="1"/>
    </xf>
    <xf numFmtId="0" fontId="133" fillId="3" borderId="41" xfId="0" applyFont="1" applyFill="1" applyBorder="1" applyAlignment="1" applyProtection="1">
      <alignment horizontal="center" vertical="center" wrapText="1"/>
      <protection hidden="1"/>
    </xf>
    <xf numFmtId="0" fontId="119" fillId="0" borderId="41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/>
    </xf>
  </cellXfs>
  <cellStyles count="15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  <cellStyle name="Обычный 3" xfId="6"/>
    <cellStyle name="Обычный 4" xfId="7"/>
    <cellStyle name="Обычный 5" xfId="8"/>
    <cellStyle name="Обычный 6" xfId="9"/>
    <cellStyle name="Обычный 6 10" xfId="10"/>
    <cellStyle name="Обычный 6 2" xfId="11"/>
    <cellStyle name="Обычный 6 2 2" xfId="12"/>
    <cellStyle name="Обычный 6 2 2 2" xfId="13"/>
    <cellStyle name="Обычный 6 2 2 2 2" xfId="14"/>
    <cellStyle name="Обычный 6 2 2 2 2 2" xfId="15"/>
    <cellStyle name="Обычный 6 2 2 2 2 2 2" xfId="16"/>
    <cellStyle name="Обычный 6 2 2 2 2 3" xfId="17"/>
    <cellStyle name="Обычный 6 2 2 2 3" xfId="18"/>
    <cellStyle name="Обычный 6 2 2 2 3 2" xfId="19"/>
    <cellStyle name="Обычный 6 2 2 2 4" xfId="20"/>
    <cellStyle name="Обычный 6 2 2 2 4 2" xfId="21"/>
    <cellStyle name="Обычный 6 2 2 2 5" xfId="22"/>
    <cellStyle name="Обычный 6 2 2 3" xfId="23"/>
    <cellStyle name="Обычный 6 2 2 3 2" xfId="24"/>
    <cellStyle name="Обычный 6 2 2 3 2 2" xfId="25"/>
    <cellStyle name="Обычный 6 2 2 3 3" xfId="26"/>
    <cellStyle name="Обычный 6 2 2 4" xfId="27"/>
    <cellStyle name="Обычный 6 2 2 4 2" xfId="28"/>
    <cellStyle name="Обычный 6 2 2 5" xfId="29"/>
    <cellStyle name="Обычный 6 2 2 5 2" xfId="30"/>
    <cellStyle name="Обычный 6 2 2 6" xfId="31"/>
    <cellStyle name="Обычный 6 2 3" xfId="32"/>
    <cellStyle name="Обычный 6 2 3 2" xfId="33"/>
    <cellStyle name="Обычный 6 2 3 2 2" xfId="34"/>
    <cellStyle name="Обычный 6 2 3 2 2 2" xfId="35"/>
    <cellStyle name="Обычный 6 2 3 2 3" xfId="36"/>
    <cellStyle name="Обычный 6 2 3 3" xfId="37"/>
    <cellStyle name="Обычный 6 2 3 3 2" xfId="38"/>
    <cellStyle name="Обычный 6 2 3 4" xfId="39"/>
    <cellStyle name="Обычный 6 2 3 4 2" xfId="40"/>
    <cellStyle name="Обычный 6 2 3 5" xfId="41"/>
    <cellStyle name="Обычный 6 2 4" xfId="42"/>
    <cellStyle name="Обычный 6 2 4 2" xfId="43"/>
    <cellStyle name="Обычный 6 2 4 2 2" xfId="44"/>
    <cellStyle name="Обычный 6 2 4 2 2 2" xfId="45"/>
    <cellStyle name="Обычный 6 2 4 2 3" xfId="46"/>
    <cellStyle name="Обычный 6 2 4 3" xfId="47"/>
    <cellStyle name="Обычный 6 2 4 3 2" xfId="48"/>
    <cellStyle name="Обычный 6 2 4 4" xfId="49"/>
    <cellStyle name="Обычный 6 2 4 4 2" xfId="50"/>
    <cellStyle name="Обычный 6 2 4 5" xfId="51"/>
    <cellStyle name="Обычный 6 2 5" xfId="52"/>
    <cellStyle name="Обычный 6 2 5 2" xfId="53"/>
    <cellStyle name="Обычный 6 2 5 2 2" xfId="54"/>
    <cellStyle name="Обычный 6 2 5 2 2 2" xfId="55"/>
    <cellStyle name="Обычный 6 2 5 2 3" xfId="56"/>
    <cellStyle name="Обычный 6 2 5 3" xfId="57"/>
    <cellStyle name="Обычный 6 2 5 3 2" xfId="58"/>
    <cellStyle name="Обычный 6 2 5 4" xfId="59"/>
    <cellStyle name="Обычный 6 2 5 4 2" xfId="60"/>
    <cellStyle name="Обычный 6 2 5 5" xfId="61"/>
    <cellStyle name="Обычный 6 2 6" xfId="62"/>
    <cellStyle name="Обычный 6 2 6 2" xfId="63"/>
    <cellStyle name="Обычный 6 2 6 2 2" xfId="64"/>
    <cellStyle name="Обычный 6 2 6 3" xfId="65"/>
    <cellStyle name="Обычный 6 2 7" xfId="66"/>
    <cellStyle name="Обычный 6 2 7 2" xfId="67"/>
    <cellStyle name="Обычный 6 2 8" xfId="68"/>
    <cellStyle name="Обычный 6 2 8 2" xfId="69"/>
    <cellStyle name="Обычный 6 2 9" xfId="70"/>
    <cellStyle name="Обычный 6 3" xfId="71"/>
    <cellStyle name="Обычный 6 3 2" xfId="72"/>
    <cellStyle name="Обычный 6 3 2 2" xfId="73"/>
    <cellStyle name="Обычный 6 3 2 2 2" xfId="74"/>
    <cellStyle name="Обычный 6 3 2 2 2 2" xfId="75"/>
    <cellStyle name="Обычный 6 3 2 2 3" xfId="76"/>
    <cellStyle name="Обычный 6 3 2 3" xfId="77"/>
    <cellStyle name="Обычный 6 3 2 3 2" xfId="78"/>
    <cellStyle name="Обычный 6 3 2 4" xfId="79"/>
    <cellStyle name="Обычный 6 3 2 4 2" xfId="80"/>
    <cellStyle name="Обычный 6 3 2 5" xfId="81"/>
    <cellStyle name="Обычный 6 3 3" xfId="82"/>
    <cellStyle name="Обычный 6 3 3 2" xfId="83"/>
    <cellStyle name="Обычный 6 3 3 2 2" xfId="84"/>
    <cellStyle name="Обычный 6 3 3 3" xfId="85"/>
    <cellStyle name="Обычный 6 3 4" xfId="86"/>
    <cellStyle name="Обычный 6 3 4 2" xfId="87"/>
    <cellStyle name="Обычный 6 3 5" xfId="88"/>
    <cellStyle name="Обычный 6 3 5 2" xfId="89"/>
    <cellStyle name="Обычный 6 3 6" xfId="90"/>
    <cellStyle name="Обычный 6 4" xfId="91"/>
    <cellStyle name="Обычный 6 4 2" xfId="92"/>
    <cellStyle name="Обычный 6 4 2 2" xfId="93"/>
    <cellStyle name="Обычный 6 4 2 2 2" xfId="94"/>
    <cellStyle name="Обычный 6 4 2 3" xfId="95"/>
    <cellStyle name="Обычный 6 4 3" xfId="96"/>
    <cellStyle name="Обычный 6 4 3 2" xfId="97"/>
    <cellStyle name="Обычный 6 4 4" xfId="98"/>
    <cellStyle name="Обычный 6 4 4 2" xfId="99"/>
    <cellStyle name="Обычный 6 4 5" xfId="100"/>
    <cellStyle name="Обычный 6 5" xfId="101"/>
    <cellStyle name="Обычный 6 5 2" xfId="102"/>
    <cellStyle name="Обычный 6 5 2 2" xfId="103"/>
    <cellStyle name="Обычный 6 5 2 2 2" xfId="104"/>
    <cellStyle name="Обычный 6 5 2 3" xfId="105"/>
    <cellStyle name="Обычный 6 5 3" xfId="106"/>
    <cellStyle name="Обычный 6 5 3 2" xfId="107"/>
    <cellStyle name="Обычный 6 5 4" xfId="108"/>
    <cellStyle name="Обычный 6 5 4 2" xfId="109"/>
    <cellStyle name="Обычный 6 5 5" xfId="110"/>
    <cellStyle name="Обычный 6 6" xfId="111"/>
    <cellStyle name="Обычный 6 6 2" xfId="112"/>
    <cellStyle name="Обычный 6 6 2 2" xfId="113"/>
    <cellStyle name="Обычный 6 6 2 2 2" xfId="114"/>
    <cellStyle name="Обычный 6 6 2 3" xfId="115"/>
    <cellStyle name="Обычный 6 6 3" xfId="116"/>
    <cellStyle name="Обычный 6 6 3 2" xfId="117"/>
    <cellStyle name="Обычный 6 6 4" xfId="118"/>
    <cellStyle name="Обычный 6 6 4 2" xfId="119"/>
    <cellStyle name="Обычный 6 6 5" xfId="120"/>
    <cellStyle name="Обычный 6 7" xfId="121"/>
    <cellStyle name="Обычный 6 7 2" xfId="122"/>
    <cellStyle name="Обычный 6 7 2 2" xfId="123"/>
    <cellStyle name="Обычный 6 7 3" xfId="124"/>
    <cellStyle name="Обычный 6 8" xfId="125"/>
    <cellStyle name="Обычный 6 8 2" xfId="126"/>
    <cellStyle name="Обычный 6 9" xfId="127"/>
    <cellStyle name="Обычный 6 9 2" xfId="128"/>
    <cellStyle name="Обычный 7" xfId="129"/>
    <cellStyle name="Обычный 7 2" xfId="130"/>
    <cellStyle name="Обычный 7 2 2" xfId="131"/>
    <cellStyle name="Обычный 7 2 2 2" xfId="132"/>
    <cellStyle name="Обычный 7 2 3" xfId="133"/>
    <cellStyle name="Обычный 7 3" xfId="134"/>
    <cellStyle name="Обычный 7 3 2" xfId="135"/>
    <cellStyle name="Обычный 7 4" xfId="136"/>
    <cellStyle name="Обычный 7 4 2" xfId="137"/>
    <cellStyle name="Обычный 7 5" xfId="138"/>
    <cellStyle name="Обычный 9" xfId="139"/>
    <cellStyle name="Обычный 9 2" xfId="140"/>
    <cellStyle name="Обычный_DVR" xfId="141"/>
    <cellStyle name="Процентный 2" xfId="142"/>
    <cellStyle name="Стиль 1" xfId="143"/>
    <cellStyle name="Финансовый 2" xfId="144"/>
    <cellStyle name="一般 2" xfId="145"/>
    <cellStyle name="一般 3" xfId="146"/>
    <cellStyle name="常规_Sheet1_1" xfId="147"/>
    <cellStyle name="標題 1 1" xfId="148"/>
    <cellStyle name="標題 1 1 2" xfId="149"/>
    <cellStyle name="標題 1 1 2 2" xfId="150"/>
    <cellStyle name="標題 1 1 3" xfId="151"/>
    <cellStyle name="標題 2 1" xfId="152"/>
    <cellStyle name="標題 2 1 2" xfId="153"/>
    <cellStyle name="標題 2 1 2 2" xfId="154"/>
    <cellStyle name="標題 2 1 3" xfId="155"/>
  </cellStyles>
  <dxfs count="106"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  <dxf>
      <numFmt numFmtId="173" formatCode="[$$-C09]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http://www.istream.by" TargetMode="External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10" Type="http://schemas.openxmlformats.org/officeDocument/2006/relationships/image" Target="../media/image6.png"/><Relationship Id="rId4" Type="http://schemas.openxmlformats.org/officeDocument/2006/relationships/image" Target="../media/image10.png"/><Relationship Id="rId9" Type="http://schemas.openxmlformats.org/officeDocument/2006/relationships/hyperlink" Target="http://www.istream.by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.jpeg"/><Relationship Id="rId3" Type="http://schemas.openxmlformats.org/officeDocument/2006/relationships/image" Target="../media/image17.jpeg"/><Relationship Id="rId7" Type="http://schemas.openxmlformats.org/officeDocument/2006/relationships/image" Target="../media/image21.jpeg"/><Relationship Id="rId2" Type="http://schemas.openxmlformats.org/officeDocument/2006/relationships/image" Target="../media/image16.jpeg"/><Relationship Id="rId1" Type="http://schemas.openxmlformats.org/officeDocument/2006/relationships/image" Target="../media/image15.jpeg"/><Relationship Id="rId6" Type="http://schemas.openxmlformats.org/officeDocument/2006/relationships/image" Target="../media/image20.jpeg"/><Relationship Id="rId11" Type="http://schemas.openxmlformats.org/officeDocument/2006/relationships/image" Target="../media/image6.png"/><Relationship Id="rId5" Type="http://schemas.openxmlformats.org/officeDocument/2006/relationships/image" Target="../media/image19.png"/><Relationship Id="rId10" Type="http://schemas.openxmlformats.org/officeDocument/2006/relationships/hyperlink" Target="http://www.istream.by" TargetMode="External"/><Relationship Id="rId4" Type="http://schemas.openxmlformats.org/officeDocument/2006/relationships/image" Target="../media/image18.png"/><Relationship Id="rId9" Type="http://schemas.openxmlformats.org/officeDocument/2006/relationships/image" Target="../media/image2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13" Type="http://schemas.openxmlformats.org/officeDocument/2006/relationships/image" Target="../media/image36.png"/><Relationship Id="rId18" Type="http://schemas.openxmlformats.org/officeDocument/2006/relationships/image" Target="../media/image41.jpeg"/><Relationship Id="rId26" Type="http://schemas.openxmlformats.org/officeDocument/2006/relationships/image" Target="../media/image48.png"/><Relationship Id="rId3" Type="http://schemas.openxmlformats.org/officeDocument/2006/relationships/image" Target="../media/image26.jpeg"/><Relationship Id="rId21" Type="http://schemas.openxmlformats.org/officeDocument/2006/relationships/image" Target="../media/image43.png"/><Relationship Id="rId7" Type="http://schemas.openxmlformats.org/officeDocument/2006/relationships/image" Target="../media/image30.jpeg"/><Relationship Id="rId12" Type="http://schemas.openxmlformats.org/officeDocument/2006/relationships/image" Target="../media/image35.jpeg"/><Relationship Id="rId17" Type="http://schemas.openxmlformats.org/officeDocument/2006/relationships/image" Target="../media/image40.png"/><Relationship Id="rId25" Type="http://schemas.openxmlformats.org/officeDocument/2006/relationships/image" Target="../media/image47.png"/><Relationship Id="rId2" Type="http://schemas.openxmlformats.org/officeDocument/2006/relationships/image" Target="../media/image25.png"/><Relationship Id="rId16" Type="http://schemas.openxmlformats.org/officeDocument/2006/relationships/image" Target="../media/image39.jpeg"/><Relationship Id="rId20" Type="http://schemas.openxmlformats.org/officeDocument/2006/relationships/image" Target="../media/image42.png"/><Relationship Id="rId29" Type="http://schemas.openxmlformats.org/officeDocument/2006/relationships/hyperlink" Target="http://www.istream.by" TargetMode="External"/><Relationship Id="rId1" Type="http://schemas.openxmlformats.org/officeDocument/2006/relationships/image" Target="../media/image24.jpeg"/><Relationship Id="rId6" Type="http://schemas.openxmlformats.org/officeDocument/2006/relationships/image" Target="../media/image29.jpeg"/><Relationship Id="rId11" Type="http://schemas.openxmlformats.org/officeDocument/2006/relationships/image" Target="../media/image34.jpeg"/><Relationship Id="rId24" Type="http://schemas.openxmlformats.org/officeDocument/2006/relationships/image" Target="../media/image46.png"/><Relationship Id="rId5" Type="http://schemas.openxmlformats.org/officeDocument/2006/relationships/image" Target="../media/image28.jpeg"/><Relationship Id="rId15" Type="http://schemas.openxmlformats.org/officeDocument/2006/relationships/image" Target="../media/image38.png"/><Relationship Id="rId23" Type="http://schemas.openxmlformats.org/officeDocument/2006/relationships/image" Target="../media/image45.png"/><Relationship Id="rId28" Type="http://schemas.openxmlformats.org/officeDocument/2006/relationships/image" Target="../media/image50.png"/><Relationship Id="rId10" Type="http://schemas.openxmlformats.org/officeDocument/2006/relationships/image" Target="../media/image33.jpeg"/><Relationship Id="rId19" Type="http://schemas.openxmlformats.org/officeDocument/2006/relationships/image" Target="../media/image1.png"/><Relationship Id="rId4" Type="http://schemas.openxmlformats.org/officeDocument/2006/relationships/image" Target="../media/image27.png"/><Relationship Id="rId9" Type="http://schemas.openxmlformats.org/officeDocument/2006/relationships/image" Target="../media/image32.jpeg"/><Relationship Id="rId14" Type="http://schemas.openxmlformats.org/officeDocument/2006/relationships/image" Target="../media/image37.png"/><Relationship Id="rId22" Type="http://schemas.openxmlformats.org/officeDocument/2006/relationships/image" Target="../media/image44.png"/><Relationship Id="rId27" Type="http://schemas.openxmlformats.org/officeDocument/2006/relationships/image" Target="../media/image49.png"/><Relationship Id="rId30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png"/><Relationship Id="rId13" Type="http://schemas.openxmlformats.org/officeDocument/2006/relationships/image" Target="../media/image62.png"/><Relationship Id="rId18" Type="http://schemas.openxmlformats.org/officeDocument/2006/relationships/image" Target="../media/image67.png"/><Relationship Id="rId26" Type="http://schemas.openxmlformats.org/officeDocument/2006/relationships/image" Target="../media/image6.png"/><Relationship Id="rId3" Type="http://schemas.openxmlformats.org/officeDocument/2006/relationships/image" Target="../media/image53.png"/><Relationship Id="rId21" Type="http://schemas.openxmlformats.org/officeDocument/2006/relationships/image" Target="../media/image70.png"/><Relationship Id="rId7" Type="http://schemas.openxmlformats.org/officeDocument/2006/relationships/image" Target="../media/image56.jpeg"/><Relationship Id="rId12" Type="http://schemas.openxmlformats.org/officeDocument/2006/relationships/image" Target="../media/image61.png"/><Relationship Id="rId17" Type="http://schemas.openxmlformats.org/officeDocument/2006/relationships/image" Target="../media/image66.png"/><Relationship Id="rId25" Type="http://schemas.openxmlformats.org/officeDocument/2006/relationships/hyperlink" Target="http://www.istream.by" TargetMode="External"/><Relationship Id="rId2" Type="http://schemas.openxmlformats.org/officeDocument/2006/relationships/image" Target="../media/image52.jpeg"/><Relationship Id="rId16" Type="http://schemas.openxmlformats.org/officeDocument/2006/relationships/image" Target="../media/image65.png"/><Relationship Id="rId20" Type="http://schemas.openxmlformats.org/officeDocument/2006/relationships/image" Target="../media/image69.jpeg"/><Relationship Id="rId1" Type="http://schemas.openxmlformats.org/officeDocument/2006/relationships/image" Target="../media/image51.jpeg"/><Relationship Id="rId6" Type="http://schemas.openxmlformats.org/officeDocument/2006/relationships/image" Target="../media/image55.jpeg"/><Relationship Id="rId11" Type="http://schemas.openxmlformats.org/officeDocument/2006/relationships/image" Target="../media/image60.png"/><Relationship Id="rId24" Type="http://schemas.openxmlformats.org/officeDocument/2006/relationships/image" Target="../media/image73.png"/><Relationship Id="rId5" Type="http://schemas.openxmlformats.org/officeDocument/2006/relationships/image" Target="../media/image54.jpeg"/><Relationship Id="rId15" Type="http://schemas.openxmlformats.org/officeDocument/2006/relationships/image" Target="../media/image64.png"/><Relationship Id="rId23" Type="http://schemas.openxmlformats.org/officeDocument/2006/relationships/image" Target="../media/image72.png"/><Relationship Id="rId10" Type="http://schemas.openxmlformats.org/officeDocument/2006/relationships/image" Target="../media/image59.png"/><Relationship Id="rId19" Type="http://schemas.openxmlformats.org/officeDocument/2006/relationships/image" Target="../media/image68.png"/><Relationship Id="rId4" Type="http://schemas.openxmlformats.org/officeDocument/2006/relationships/image" Target="../media/image7.png"/><Relationship Id="rId9" Type="http://schemas.openxmlformats.org/officeDocument/2006/relationships/image" Target="../media/image58.png"/><Relationship Id="rId14" Type="http://schemas.openxmlformats.org/officeDocument/2006/relationships/image" Target="../media/image63.png"/><Relationship Id="rId22" Type="http://schemas.openxmlformats.org/officeDocument/2006/relationships/image" Target="../media/image71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77.jpeg"/><Relationship Id="rId13" Type="http://schemas.openxmlformats.org/officeDocument/2006/relationships/image" Target="../media/image82.png"/><Relationship Id="rId18" Type="http://schemas.openxmlformats.org/officeDocument/2006/relationships/image" Target="../media/image87.jpeg"/><Relationship Id="rId26" Type="http://schemas.openxmlformats.org/officeDocument/2006/relationships/hyperlink" Target="http://www.istream.by" TargetMode="External"/><Relationship Id="rId3" Type="http://schemas.openxmlformats.org/officeDocument/2006/relationships/image" Target="../media/image9.png"/><Relationship Id="rId21" Type="http://schemas.openxmlformats.org/officeDocument/2006/relationships/image" Target="../media/image89.png"/><Relationship Id="rId7" Type="http://schemas.openxmlformats.org/officeDocument/2006/relationships/image" Target="../media/image76.jpeg"/><Relationship Id="rId12" Type="http://schemas.openxmlformats.org/officeDocument/2006/relationships/image" Target="../media/image81.png"/><Relationship Id="rId17" Type="http://schemas.openxmlformats.org/officeDocument/2006/relationships/image" Target="../media/image86.png"/><Relationship Id="rId25" Type="http://schemas.openxmlformats.org/officeDocument/2006/relationships/image" Target="../media/image92.png"/><Relationship Id="rId2" Type="http://schemas.openxmlformats.org/officeDocument/2006/relationships/image" Target="../media/image7.png"/><Relationship Id="rId16" Type="http://schemas.openxmlformats.org/officeDocument/2006/relationships/image" Target="../media/image85.jpeg"/><Relationship Id="rId20" Type="http://schemas.openxmlformats.org/officeDocument/2006/relationships/image" Target="../media/image88.png"/><Relationship Id="rId1" Type="http://schemas.openxmlformats.org/officeDocument/2006/relationships/image" Target="../media/image53.png"/><Relationship Id="rId6" Type="http://schemas.openxmlformats.org/officeDocument/2006/relationships/image" Target="../media/image75.jpeg"/><Relationship Id="rId11" Type="http://schemas.openxmlformats.org/officeDocument/2006/relationships/image" Target="../media/image80.png"/><Relationship Id="rId24" Type="http://schemas.openxmlformats.org/officeDocument/2006/relationships/image" Target="../media/image5.png"/><Relationship Id="rId5" Type="http://schemas.openxmlformats.org/officeDocument/2006/relationships/image" Target="../media/image74.png"/><Relationship Id="rId15" Type="http://schemas.openxmlformats.org/officeDocument/2006/relationships/image" Target="../media/image84.png"/><Relationship Id="rId23" Type="http://schemas.openxmlformats.org/officeDocument/2006/relationships/image" Target="../media/image91.jpeg"/><Relationship Id="rId10" Type="http://schemas.openxmlformats.org/officeDocument/2006/relationships/image" Target="../media/image79.png"/><Relationship Id="rId19" Type="http://schemas.openxmlformats.org/officeDocument/2006/relationships/image" Target="../media/image1.png"/><Relationship Id="rId4" Type="http://schemas.openxmlformats.org/officeDocument/2006/relationships/image" Target="../media/image54.jpeg"/><Relationship Id="rId9" Type="http://schemas.openxmlformats.org/officeDocument/2006/relationships/image" Target="../media/image78.png"/><Relationship Id="rId14" Type="http://schemas.openxmlformats.org/officeDocument/2006/relationships/image" Target="../media/image83.png"/><Relationship Id="rId22" Type="http://schemas.openxmlformats.org/officeDocument/2006/relationships/image" Target="../media/image90.jpeg"/><Relationship Id="rId27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0.jpeg"/><Relationship Id="rId13" Type="http://schemas.openxmlformats.org/officeDocument/2006/relationships/image" Target="../media/image54.jpeg"/><Relationship Id="rId18" Type="http://schemas.openxmlformats.org/officeDocument/2006/relationships/image" Target="../media/image105.png"/><Relationship Id="rId26" Type="http://schemas.openxmlformats.org/officeDocument/2006/relationships/image" Target="../media/image112.jpeg"/><Relationship Id="rId3" Type="http://schemas.openxmlformats.org/officeDocument/2006/relationships/image" Target="../media/image95.jpeg"/><Relationship Id="rId21" Type="http://schemas.openxmlformats.org/officeDocument/2006/relationships/image" Target="../media/image108.png"/><Relationship Id="rId7" Type="http://schemas.openxmlformats.org/officeDocument/2006/relationships/image" Target="../media/image99.jpeg"/><Relationship Id="rId12" Type="http://schemas.openxmlformats.org/officeDocument/2006/relationships/image" Target="../media/image103.jpeg"/><Relationship Id="rId17" Type="http://schemas.openxmlformats.org/officeDocument/2006/relationships/image" Target="../media/image104.png"/><Relationship Id="rId25" Type="http://schemas.openxmlformats.org/officeDocument/2006/relationships/image" Target="../media/image111.jpeg"/><Relationship Id="rId2" Type="http://schemas.openxmlformats.org/officeDocument/2006/relationships/image" Target="../media/image94.jpeg"/><Relationship Id="rId16" Type="http://schemas.openxmlformats.org/officeDocument/2006/relationships/image" Target="../media/image4.png"/><Relationship Id="rId20" Type="http://schemas.openxmlformats.org/officeDocument/2006/relationships/image" Target="../media/image107.png"/><Relationship Id="rId29" Type="http://schemas.openxmlformats.org/officeDocument/2006/relationships/hyperlink" Target="http://www.istream.by" TargetMode="External"/><Relationship Id="rId1" Type="http://schemas.openxmlformats.org/officeDocument/2006/relationships/image" Target="../media/image93.jpeg"/><Relationship Id="rId6" Type="http://schemas.openxmlformats.org/officeDocument/2006/relationships/image" Target="../media/image98.jpeg"/><Relationship Id="rId11" Type="http://schemas.openxmlformats.org/officeDocument/2006/relationships/image" Target="../media/image102.jpeg"/><Relationship Id="rId24" Type="http://schemas.openxmlformats.org/officeDocument/2006/relationships/image" Target="../media/image92.png"/><Relationship Id="rId5" Type="http://schemas.openxmlformats.org/officeDocument/2006/relationships/image" Target="../media/image97.jpeg"/><Relationship Id="rId15" Type="http://schemas.openxmlformats.org/officeDocument/2006/relationships/image" Target="../media/image59.png"/><Relationship Id="rId23" Type="http://schemas.openxmlformats.org/officeDocument/2006/relationships/image" Target="../media/image110.png"/><Relationship Id="rId28" Type="http://schemas.openxmlformats.org/officeDocument/2006/relationships/image" Target="../media/image114.png"/><Relationship Id="rId10" Type="http://schemas.openxmlformats.org/officeDocument/2006/relationships/image" Target="../media/image101.jpeg"/><Relationship Id="rId19" Type="http://schemas.openxmlformats.org/officeDocument/2006/relationships/image" Target="../media/image106.png"/><Relationship Id="rId4" Type="http://schemas.openxmlformats.org/officeDocument/2006/relationships/image" Target="../media/image96.jpeg"/><Relationship Id="rId9" Type="http://schemas.openxmlformats.org/officeDocument/2006/relationships/image" Target="../media/image60.png"/><Relationship Id="rId14" Type="http://schemas.openxmlformats.org/officeDocument/2006/relationships/image" Target="../media/image80.png"/><Relationship Id="rId22" Type="http://schemas.openxmlformats.org/officeDocument/2006/relationships/image" Target="../media/image109.png"/><Relationship Id="rId27" Type="http://schemas.openxmlformats.org/officeDocument/2006/relationships/image" Target="../media/image113.png"/><Relationship Id="rId30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0.png"/><Relationship Id="rId13" Type="http://schemas.openxmlformats.org/officeDocument/2006/relationships/image" Target="../media/image125.png"/><Relationship Id="rId18" Type="http://schemas.openxmlformats.org/officeDocument/2006/relationships/image" Target="../media/image130.png"/><Relationship Id="rId3" Type="http://schemas.openxmlformats.org/officeDocument/2006/relationships/image" Target="../media/image116.jpeg"/><Relationship Id="rId21" Type="http://schemas.openxmlformats.org/officeDocument/2006/relationships/image" Target="../media/image133.png"/><Relationship Id="rId7" Type="http://schemas.openxmlformats.org/officeDocument/2006/relationships/image" Target="../media/image119.png"/><Relationship Id="rId12" Type="http://schemas.openxmlformats.org/officeDocument/2006/relationships/image" Target="../media/image124.jpeg"/><Relationship Id="rId17" Type="http://schemas.openxmlformats.org/officeDocument/2006/relationships/image" Target="../media/image129.png"/><Relationship Id="rId2" Type="http://schemas.openxmlformats.org/officeDocument/2006/relationships/image" Target="../media/image115.jpeg"/><Relationship Id="rId16" Type="http://schemas.openxmlformats.org/officeDocument/2006/relationships/image" Target="../media/image128.png"/><Relationship Id="rId20" Type="http://schemas.openxmlformats.org/officeDocument/2006/relationships/image" Target="../media/image132.png"/><Relationship Id="rId1" Type="http://schemas.openxmlformats.org/officeDocument/2006/relationships/image" Target="../media/image7.png"/><Relationship Id="rId6" Type="http://schemas.openxmlformats.org/officeDocument/2006/relationships/image" Target="../media/image118.jpeg"/><Relationship Id="rId11" Type="http://schemas.openxmlformats.org/officeDocument/2006/relationships/image" Target="../media/image123.jpeg"/><Relationship Id="rId5" Type="http://schemas.openxmlformats.org/officeDocument/2006/relationships/image" Target="../media/image41.jpeg"/><Relationship Id="rId15" Type="http://schemas.openxmlformats.org/officeDocument/2006/relationships/image" Target="../media/image127.png"/><Relationship Id="rId23" Type="http://schemas.openxmlformats.org/officeDocument/2006/relationships/image" Target="../media/image6.png"/><Relationship Id="rId10" Type="http://schemas.openxmlformats.org/officeDocument/2006/relationships/image" Target="../media/image122.png"/><Relationship Id="rId19" Type="http://schemas.openxmlformats.org/officeDocument/2006/relationships/image" Target="../media/image131.jpeg"/><Relationship Id="rId4" Type="http://schemas.openxmlformats.org/officeDocument/2006/relationships/image" Target="../media/image117.png"/><Relationship Id="rId9" Type="http://schemas.openxmlformats.org/officeDocument/2006/relationships/image" Target="../media/image121.png"/><Relationship Id="rId14" Type="http://schemas.openxmlformats.org/officeDocument/2006/relationships/image" Target="../media/image126.png"/><Relationship Id="rId22" Type="http://schemas.openxmlformats.org/officeDocument/2006/relationships/hyperlink" Target="http://www.istream.by" TargetMode="External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5.png"/><Relationship Id="rId18" Type="http://schemas.openxmlformats.org/officeDocument/2006/relationships/image" Target="../media/image150.png"/><Relationship Id="rId26" Type="http://schemas.openxmlformats.org/officeDocument/2006/relationships/image" Target="../media/image158.png"/><Relationship Id="rId39" Type="http://schemas.openxmlformats.org/officeDocument/2006/relationships/image" Target="../media/image170.png"/><Relationship Id="rId21" Type="http://schemas.openxmlformats.org/officeDocument/2006/relationships/image" Target="../media/image153.png"/><Relationship Id="rId34" Type="http://schemas.openxmlformats.org/officeDocument/2006/relationships/image" Target="../media/image165.png"/><Relationship Id="rId42" Type="http://schemas.openxmlformats.org/officeDocument/2006/relationships/image" Target="../media/image173.png"/><Relationship Id="rId47" Type="http://schemas.openxmlformats.org/officeDocument/2006/relationships/image" Target="../media/image178.png"/><Relationship Id="rId50" Type="http://schemas.openxmlformats.org/officeDocument/2006/relationships/image" Target="../media/image180.png"/><Relationship Id="rId55" Type="http://schemas.openxmlformats.org/officeDocument/2006/relationships/image" Target="../media/image185.png"/><Relationship Id="rId7" Type="http://schemas.openxmlformats.org/officeDocument/2006/relationships/image" Target="../media/image139.png"/><Relationship Id="rId12" Type="http://schemas.openxmlformats.org/officeDocument/2006/relationships/image" Target="../media/image144.png"/><Relationship Id="rId17" Type="http://schemas.openxmlformats.org/officeDocument/2006/relationships/image" Target="../media/image149.png"/><Relationship Id="rId25" Type="http://schemas.openxmlformats.org/officeDocument/2006/relationships/image" Target="../media/image157.png"/><Relationship Id="rId33" Type="http://schemas.openxmlformats.org/officeDocument/2006/relationships/image" Target="../media/image164.png"/><Relationship Id="rId38" Type="http://schemas.openxmlformats.org/officeDocument/2006/relationships/image" Target="../media/image169.png"/><Relationship Id="rId46" Type="http://schemas.openxmlformats.org/officeDocument/2006/relationships/image" Target="../media/image177.jpeg"/><Relationship Id="rId2" Type="http://schemas.openxmlformats.org/officeDocument/2006/relationships/image" Target="../media/image53.png"/><Relationship Id="rId16" Type="http://schemas.openxmlformats.org/officeDocument/2006/relationships/image" Target="../media/image148.png"/><Relationship Id="rId20" Type="http://schemas.openxmlformats.org/officeDocument/2006/relationships/image" Target="../media/image152.png"/><Relationship Id="rId29" Type="http://schemas.openxmlformats.org/officeDocument/2006/relationships/image" Target="../media/image161.jpeg"/><Relationship Id="rId41" Type="http://schemas.openxmlformats.org/officeDocument/2006/relationships/image" Target="../media/image172.png"/><Relationship Id="rId54" Type="http://schemas.openxmlformats.org/officeDocument/2006/relationships/image" Target="../media/image184.png"/><Relationship Id="rId1" Type="http://schemas.openxmlformats.org/officeDocument/2006/relationships/image" Target="../media/image134.png"/><Relationship Id="rId6" Type="http://schemas.openxmlformats.org/officeDocument/2006/relationships/image" Target="../media/image138.png"/><Relationship Id="rId11" Type="http://schemas.openxmlformats.org/officeDocument/2006/relationships/image" Target="../media/image143.png"/><Relationship Id="rId24" Type="http://schemas.openxmlformats.org/officeDocument/2006/relationships/image" Target="../media/image156.png"/><Relationship Id="rId32" Type="http://schemas.openxmlformats.org/officeDocument/2006/relationships/image" Target="../media/image163.jpeg"/><Relationship Id="rId37" Type="http://schemas.openxmlformats.org/officeDocument/2006/relationships/image" Target="../media/image168.png"/><Relationship Id="rId40" Type="http://schemas.openxmlformats.org/officeDocument/2006/relationships/image" Target="../media/image171.png"/><Relationship Id="rId45" Type="http://schemas.openxmlformats.org/officeDocument/2006/relationships/image" Target="../media/image176.png"/><Relationship Id="rId53" Type="http://schemas.openxmlformats.org/officeDocument/2006/relationships/image" Target="../media/image183.png"/><Relationship Id="rId58" Type="http://schemas.openxmlformats.org/officeDocument/2006/relationships/image" Target="../media/image6.png"/><Relationship Id="rId5" Type="http://schemas.openxmlformats.org/officeDocument/2006/relationships/image" Target="../media/image137.png"/><Relationship Id="rId15" Type="http://schemas.openxmlformats.org/officeDocument/2006/relationships/image" Target="../media/image147.png"/><Relationship Id="rId23" Type="http://schemas.openxmlformats.org/officeDocument/2006/relationships/image" Target="../media/image155.png"/><Relationship Id="rId28" Type="http://schemas.openxmlformats.org/officeDocument/2006/relationships/image" Target="../media/image160.png"/><Relationship Id="rId36" Type="http://schemas.openxmlformats.org/officeDocument/2006/relationships/image" Target="../media/image167.png"/><Relationship Id="rId49" Type="http://schemas.openxmlformats.org/officeDocument/2006/relationships/image" Target="../media/image179.png"/><Relationship Id="rId57" Type="http://schemas.openxmlformats.org/officeDocument/2006/relationships/hyperlink" Target="http://www.istream.by" TargetMode="External"/><Relationship Id="rId10" Type="http://schemas.openxmlformats.org/officeDocument/2006/relationships/image" Target="../media/image142.png"/><Relationship Id="rId19" Type="http://schemas.openxmlformats.org/officeDocument/2006/relationships/image" Target="../media/image151.png"/><Relationship Id="rId31" Type="http://schemas.openxmlformats.org/officeDocument/2006/relationships/image" Target="../media/image162.png"/><Relationship Id="rId44" Type="http://schemas.openxmlformats.org/officeDocument/2006/relationships/image" Target="../media/image175.png"/><Relationship Id="rId52" Type="http://schemas.openxmlformats.org/officeDocument/2006/relationships/image" Target="../media/image182.png"/><Relationship Id="rId4" Type="http://schemas.openxmlformats.org/officeDocument/2006/relationships/image" Target="../media/image136.png"/><Relationship Id="rId9" Type="http://schemas.openxmlformats.org/officeDocument/2006/relationships/image" Target="../media/image141.png"/><Relationship Id="rId14" Type="http://schemas.openxmlformats.org/officeDocument/2006/relationships/image" Target="../media/image146.png"/><Relationship Id="rId22" Type="http://schemas.openxmlformats.org/officeDocument/2006/relationships/image" Target="../media/image154.png"/><Relationship Id="rId27" Type="http://schemas.openxmlformats.org/officeDocument/2006/relationships/image" Target="../media/image159.png"/><Relationship Id="rId30" Type="http://schemas.openxmlformats.org/officeDocument/2006/relationships/image" Target="../media/image41.jpeg"/><Relationship Id="rId35" Type="http://schemas.openxmlformats.org/officeDocument/2006/relationships/image" Target="../media/image166.png"/><Relationship Id="rId43" Type="http://schemas.openxmlformats.org/officeDocument/2006/relationships/image" Target="../media/image174.png"/><Relationship Id="rId48" Type="http://schemas.openxmlformats.org/officeDocument/2006/relationships/image" Target="../media/image1.png"/><Relationship Id="rId56" Type="http://schemas.openxmlformats.org/officeDocument/2006/relationships/image" Target="../media/image5.png"/><Relationship Id="rId8" Type="http://schemas.openxmlformats.org/officeDocument/2006/relationships/image" Target="../media/image140.png"/><Relationship Id="rId51" Type="http://schemas.openxmlformats.org/officeDocument/2006/relationships/image" Target="../media/image181.png"/><Relationship Id="rId3" Type="http://schemas.openxmlformats.org/officeDocument/2006/relationships/image" Target="../media/image135.jpeg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1.png"/><Relationship Id="rId13" Type="http://schemas.openxmlformats.org/officeDocument/2006/relationships/image" Target="../media/image196.png"/><Relationship Id="rId18" Type="http://schemas.openxmlformats.org/officeDocument/2006/relationships/image" Target="../media/image201.png"/><Relationship Id="rId26" Type="http://schemas.openxmlformats.org/officeDocument/2006/relationships/image" Target="../media/image209.png"/><Relationship Id="rId3" Type="http://schemas.openxmlformats.org/officeDocument/2006/relationships/image" Target="../media/image187.png"/><Relationship Id="rId21" Type="http://schemas.openxmlformats.org/officeDocument/2006/relationships/image" Target="../media/image204.png"/><Relationship Id="rId34" Type="http://schemas.openxmlformats.org/officeDocument/2006/relationships/image" Target="../media/image1.png"/><Relationship Id="rId7" Type="http://schemas.openxmlformats.org/officeDocument/2006/relationships/image" Target="../media/image190.png"/><Relationship Id="rId12" Type="http://schemas.openxmlformats.org/officeDocument/2006/relationships/image" Target="../media/image195.png"/><Relationship Id="rId17" Type="http://schemas.openxmlformats.org/officeDocument/2006/relationships/image" Target="../media/image200.png"/><Relationship Id="rId25" Type="http://schemas.openxmlformats.org/officeDocument/2006/relationships/image" Target="../media/image208.png"/><Relationship Id="rId33" Type="http://schemas.openxmlformats.org/officeDocument/2006/relationships/image" Target="../media/image216.png"/><Relationship Id="rId2" Type="http://schemas.openxmlformats.org/officeDocument/2006/relationships/image" Target="../media/image186.png"/><Relationship Id="rId16" Type="http://schemas.openxmlformats.org/officeDocument/2006/relationships/image" Target="../media/image199.png"/><Relationship Id="rId20" Type="http://schemas.openxmlformats.org/officeDocument/2006/relationships/image" Target="../media/image203.png"/><Relationship Id="rId29" Type="http://schemas.openxmlformats.org/officeDocument/2006/relationships/image" Target="../media/image212.png"/><Relationship Id="rId1" Type="http://schemas.openxmlformats.org/officeDocument/2006/relationships/image" Target="../media/image53.png"/><Relationship Id="rId6" Type="http://schemas.openxmlformats.org/officeDocument/2006/relationships/image" Target="../media/image189.png"/><Relationship Id="rId11" Type="http://schemas.openxmlformats.org/officeDocument/2006/relationships/image" Target="../media/image194.png"/><Relationship Id="rId24" Type="http://schemas.openxmlformats.org/officeDocument/2006/relationships/image" Target="../media/image207.png"/><Relationship Id="rId32" Type="http://schemas.openxmlformats.org/officeDocument/2006/relationships/image" Target="../media/image215.png"/><Relationship Id="rId37" Type="http://schemas.openxmlformats.org/officeDocument/2006/relationships/image" Target="../media/image6.png"/><Relationship Id="rId5" Type="http://schemas.openxmlformats.org/officeDocument/2006/relationships/image" Target="../media/image60.png"/><Relationship Id="rId15" Type="http://schemas.openxmlformats.org/officeDocument/2006/relationships/image" Target="../media/image198.png"/><Relationship Id="rId23" Type="http://schemas.openxmlformats.org/officeDocument/2006/relationships/image" Target="../media/image206.png"/><Relationship Id="rId28" Type="http://schemas.openxmlformats.org/officeDocument/2006/relationships/image" Target="../media/image211.png"/><Relationship Id="rId36" Type="http://schemas.openxmlformats.org/officeDocument/2006/relationships/hyperlink" Target="http://www.istream.by/" TargetMode="External"/><Relationship Id="rId10" Type="http://schemas.openxmlformats.org/officeDocument/2006/relationships/image" Target="../media/image193.png"/><Relationship Id="rId19" Type="http://schemas.openxmlformats.org/officeDocument/2006/relationships/image" Target="../media/image202.png"/><Relationship Id="rId31" Type="http://schemas.openxmlformats.org/officeDocument/2006/relationships/image" Target="../media/image214.png"/><Relationship Id="rId4" Type="http://schemas.openxmlformats.org/officeDocument/2006/relationships/image" Target="../media/image188.png"/><Relationship Id="rId9" Type="http://schemas.openxmlformats.org/officeDocument/2006/relationships/image" Target="../media/image192.png"/><Relationship Id="rId14" Type="http://schemas.openxmlformats.org/officeDocument/2006/relationships/image" Target="../media/image197.png"/><Relationship Id="rId22" Type="http://schemas.openxmlformats.org/officeDocument/2006/relationships/image" Target="../media/image205.png"/><Relationship Id="rId27" Type="http://schemas.openxmlformats.org/officeDocument/2006/relationships/image" Target="../media/image210.png"/><Relationship Id="rId30" Type="http://schemas.openxmlformats.org/officeDocument/2006/relationships/image" Target="../media/image213.png"/><Relationship Id="rId35" Type="http://schemas.openxmlformats.org/officeDocument/2006/relationships/image" Target="../media/image217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25.png"/><Relationship Id="rId13" Type="http://schemas.openxmlformats.org/officeDocument/2006/relationships/image" Target="../media/image230.png"/><Relationship Id="rId18" Type="http://schemas.openxmlformats.org/officeDocument/2006/relationships/image" Target="../media/image235.jpeg"/><Relationship Id="rId26" Type="http://schemas.openxmlformats.org/officeDocument/2006/relationships/image" Target="../media/image243.jpeg"/><Relationship Id="rId39" Type="http://schemas.openxmlformats.org/officeDocument/2006/relationships/image" Target="../media/image256.png"/><Relationship Id="rId3" Type="http://schemas.openxmlformats.org/officeDocument/2006/relationships/image" Target="../media/image220.jpeg"/><Relationship Id="rId21" Type="http://schemas.openxmlformats.org/officeDocument/2006/relationships/image" Target="../media/image238.png"/><Relationship Id="rId34" Type="http://schemas.openxmlformats.org/officeDocument/2006/relationships/image" Target="../media/image251.png"/><Relationship Id="rId42" Type="http://schemas.openxmlformats.org/officeDocument/2006/relationships/image" Target="../media/image1.png"/><Relationship Id="rId7" Type="http://schemas.openxmlformats.org/officeDocument/2006/relationships/image" Target="../media/image224.png"/><Relationship Id="rId12" Type="http://schemas.openxmlformats.org/officeDocument/2006/relationships/image" Target="../media/image229.png"/><Relationship Id="rId17" Type="http://schemas.openxmlformats.org/officeDocument/2006/relationships/image" Target="../media/image234.jpeg"/><Relationship Id="rId25" Type="http://schemas.openxmlformats.org/officeDocument/2006/relationships/image" Target="../media/image242.jpeg"/><Relationship Id="rId33" Type="http://schemas.openxmlformats.org/officeDocument/2006/relationships/image" Target="../media/image250.png"/><Relationship Id="rId38" Type="http://schemas.openxmlformats.org/officeDocument/2006/relationships/image" Target="../media/image255.png"/><Relationship Id="rId2" Type="http://schemas.openxmlformats.org/officeDocument/2006/relationships/image" Target="../media/image219.jpeg"/><Relationship Id="rId16" Type="http://schemas.openxmlformats.org/officeDocument/2006/relationships/image" Target="../media/image233.png"/><Relationship Id="rId20" Type="http://schemas.openxmlformats.org/officeDocument/2006/relationships/image" Target="../media/image237.png"/><Relationship Id="rId29" Type="http://schemas.openxmlformats.org/officeDocument/2006/relationships/image" Target="../media/image246.png"/><Relationship Id="rId41" Type="http://schemas.openxmlformats.org/officeDocument/2006/relationships/image" Target="../media/image258.png"/><Relationship Id="rId1" Type="http://schemas.openxmlformats.org/officeDocument/2006/relationships/image" Target="../media/image218.jpeg"/><Relationship Id="rId6" Type="http://schemas.openxmlformats.org/officeDocument/2006/relationships/image" Target="../media/image223.jpeg"/><Relationship Id="rId11" Type="http://schemas.openxmlformats.org/officeDocument/2006/relationships/image" Target="../media/image228.png"/><Relationship Id="rId24" Type="http://schemas.openxmlformats.org/officeDocument/2006/relationships/image" Target="../media/image241.png"/><Relationship Id="rId32" Type="http://schemas.openxmlformats.org/officeDocument/2006/relationships/image" Target="../media/image249.png"/><Relationship Id="rId37" Type="http://schemas.openxmlformats.org/officeDocument/2006/relationships/image" Target="../media/image254.png"/><Relationship Id="rId40" Type="http://schemas.openxmlformats.org/officeDocument/2006/relationships/image" Target="../media/image257.png"/><Relationship Id="rId5" Type="http://schemas.openxmlformats.org/officeDocument/2006/relationships/image" Target="../media/image222.jpeg"/><Relationship Id="rId15" Type="http://schemas.openxmlformats.org/officeDocument/2006/relationships/image" Target="../media/image232.jpeg"/><Relationship Id="rId23" Type="http://schemas.openxmlformats.org/officeDocument/2006/relationships/image" Target="../media/image240.png"/><Relationship Id="rId28" Type="http://schemas.openxmlformats.org/officeDocument/2006/relationships/image" Target="../media/image245.png"/><Relationship Id="rId36" Type="http://schemas.openxmlformats.org/officeDocument/2006/relationships/image" Target="../media/image253.jpeg"/><Relationship Id="rId10" Type="http://schemas.openxmlformats.org/officeDocument/2006/relationships/image" Target="../media/image227.png"/><Relationship Id="rId19" Type="http://schemas.openxmlformats.org/officeDocument/2006/relationships/image" Target="../media/image236.png"/><Relationship Id="rId31" Type="http://schemas.openxmlformats.org/officeDocument/2006/relationships/image" Target="../media/image248.png"/><Relationship Id="rId44" Type="http://schemas.openxmlformats.org/officeDocument/2006/relationships/image" Target="../media/image6.png"/><Relationship Id="rId4" Type="http://schemas.openxmlformats.org/officeDocument/2006/relationships/image" Target="../media/image221.jpeg"/><Relationship Id="rId9" Type="http://schemas.openxmlformats.org/officeDocument/2006/relationships/image" Target="../media/image226.png"/><Relationship Id="rId14" Type="http://schemas.openxmlformats.org/officeDocument/2006/relationships/image" Target="../media/image231.png"/><Relationship Id="rId22" Type="http://schemas.openxmlformats.org/officeDocument/2006/relationships/image" Target="../media/image239.png"/><Relationship Id="rId27" Type="http://schemas.openxmlformats.org/officeDocument/2006/relationships/image" Target="../media/image244.png"/><Relationship Id="rId30" Type="http://schemas.openxmlformats.org/officeDocument/2006/relationships/image" Target="../media/image247.jpeg"/><Relationship Id="rId35" Type="http://schemas.openxmlformats.org/officeDocument/2006/relationships/image" Target="../media/image252.png"/><Relationship Id="rId43" Type="http://schemas.openxmlformats.org/officeDocument/2006/relationships/hyperlink" Target="http://www.istream.by/" TargetMode="Externa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4.jpeg"/><Relationship Id="rId3" Type="http://schemas.openxmlformats.org/officeDocument/2006/relationships/image" Target="../media/image260.png"/><Relationship Id="rId7" Type="http://schemas.openxmlformats.org/officeDocument/2006/relationships/image" Target="../media/image262.jpeg"/><Relationship Id="rId2" Type="http://schemas.openxmlformats.org/officeDocument/2006/relationships/image" Target="../media/image259.png"/><Relationship Id="rId1" Type="http://schemas.openxmlformats.org/officeDocument/2006/relationships/image" Target="../media/image7.png"/><Relationship Id="rId6" Type="http://schemas.openxmlformats.org/officeDocument/2006/relationships/image" Target="../media/image60.png"/><Relationship Id="rId5" Type="http://schemas.openxmlformats.org/officeDocument/2006/relationships/image" Target="../media/image261.png"/><Relationship Id="rId4" Type="http://schemas.openxmlformats.org/officeDocument/2006/relationships/image" Target="../media/image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133</xdr:row>
      <xdr:rowOff>28575</xdr:rowOff>
    </xdr:from>
    <xdr:to>
      <xdr:col>4</xdr:col>
      <xdr:colOff>219075</xdr:colOff>
      <xdr:row>134</xdr:row>
      <xdr:rowOff>9525</xdr:rowOff>
    </xdr:to>
    <xdr:pic>
      <xdr:nvPicPr>
        <xdr:cNvPr id="2046563" name="Рисунок 5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52575" y="25184100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146539</xdr:colOff>
      <xdr:row>133</xdr:row>
      <xdr:rowOff>151670</xdr:rowOff>
    </xdr:from>
    <xdr:to>
      <xdr:col>5</xdr:col>
      <xdr:colOff>51289</xdr:colOff>
      <xdr:row>136</xdr:row>
      <xdr:rowOff>42498</xdr:rowOff>
    </xdr:to>
    <xdr:sp macro="" textlink="">
      <xdr:nvSpPr>
        <xdr:cNvPr id="8" name="TextBox 7"/>
        <xdr:cNvSpPr txBox="1"/>
      </xdr:nvSpPr>
      <xdr:spPr>
        <a:xfrm>
          <a:off x="1875693" y="25407574"/>
          <a:ext cx="769327" cy="4843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20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 editAs="oneCell">
    <xdr:from>
      <xdr:col>3</xdr:col>
      <xdr:colOff>285750</xdr:colOff>
      <xdr:row>136</xdr:row>
      <xdr:rowOff>95250</xdr:rowOff>
    </xdr:from>
    <xdr:to>
      <xdr:col>4</xdr:col>
      <xdr:colOff>257175</xdr:colOff>
      <xdr:row>138</xdr:row>
      <xdr:rowOff>104775</xdr:rowOff>
    </xdr:to>
    <xdr:pic>
      <xdr:nvPicPr>
        <xdr:cNvPr id="2046565" name="Рисунок 3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71625" y="25850850"/>
          <a:ext cx="4000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400050</xdr:colOff>
      <xdr:row>134</xdr:row>
      <xdr:rowOff>47625</xdr:rowOff>
    </xdr:from>
    <xdr:to>
      <xdr:col>11</xdr:col>
      <xdr:colOff>419100</xdr:colOff>
      <xdr:row>136</xdr:row>
      <xdr:rowOff>85725</xdr:rowOff>
    </xdr:to>
    <xdr:pic>
      <xdr:nvPicPr>
        <xdr:cNvPr id="2046566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86300" y="25403175"/>
          <a:ext cx="44767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28575</xdr:colOff>
      <xdr:row>132</xdr:row>
      <xdr:rowOff>295275</xdr:rowOff>
    </xdr:from>
    <xdr:to>
      <xdr:col>11</xdr:col>
      <xdr:colOff>438150</xdr:colOff>
      <xdr:row>134</xdr:row>
      <xdr:rowOff>38100</xdr:rowOff>
    </xdr:to>
    <xdr:pic>
      <xdr:nvPicPr>
        <xdr:cNvPr id="2046567" name="Рисунок 35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743450" y="25146000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66675</xdr:colOff>
      <xdr:row>137</xdr:row>
      <xdr:rowOff>19050</xdr:rowOff>
    </xdr:from>
    <xdr:to>
      <xdr:col>11</xdr:col>
      <xdr:colOff>409575</xdr:colOff>
      <xdr:row>138</xdr:row>
      <xdr:rowOff>19050</xdr:rowOff>
    </xdr:to>
    <xdr:pic>
      <xdr:nvPicPr>
        <xdr:cNvPr id="2046569" name="Рисунок 1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781550" y="25974675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15</xdr:col>
      <xdr:colOff>220980</xdr:colOff>
      <xdr:row>0</xdr:row>
      <xdr:rowOff>923108</xdr:rowOff>
    </xdr:to>
    <xdr:pic>
      <xdr:nvPicPr>
        <xdr:cNvPr id="10" name="Рисунок 9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6580" cy="923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3</xdr:row>
      <xdr:rowOff>0</xdr:rowOff>
    </xdr:from>
    <xdr:to>
      <xdr:col>2</xdr:col>
      <xdr:colOff>600075</xdr:colOff>
      <xdr:row>3</xdr:row>
      <xdr:rowOff>0</xdr:rowOff>
    </xdr:to>
    <xdr:pic>
      <xdr:nvPicPr>
        <xdr:cNvPr id="2075873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24275" y="15621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</xdr:row>
      <xdr:rowOff>0</xdr:rowOff>
    </xdr:from>
    <xdr:to>
      <xdr:col>2</xdr:col>
      <xdr:colOff>600075</xdr:colOff>
      <xdr:row>3</xdr:row>
      <xdr:rowOff>0</xdr:rowOff>
    </xdr:to>
    <xdr:pic>
      <xdr:nvPicPr>
        <xdr:cNvPr id="2075874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24275" y="15621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</xdr:row>
      <xdr:rowOff>0</xdr:rowOff>
    </xdr:from>
    <xdr:to>
      <xdr:col>2</xdr:col>
      <xdr:colOff>600075</xdr:colOff>
      <xdr:row>3</xdr:row>
      <xdr:rowOff>0</xdr:rowOff>
    </xdr:to>
    <xdr:pic>
      <xdr:nvPicPr>
        <xdr:cNvPr id="2075875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24275" y="15621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</xdr:row>
      <xdr:rowOff>0</xdr:rowOff>
    </xdr:from>
    <xdr:to>
      <xdr:col>2</xdr:col>
      <xdr:colOff>600075</xdr:colOff>
      <xdr:row>3</xdr:row>
      <xdr:rowOff>0</xdr:rowOff>
    </xdr:to>
    <xdr:pic>
      <xdr:nvPicPr>
        <xdr:cNvPr id="2075876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24275" y="15621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1894417</xdr:colOff>
      <xdr:row>2</xdr:row>
      <xdr:rowOff>74083</xdr:rowOff>
    </xdr:from>
    <xdr:ext cx="3810001" cy="463845"/>
    <xdr:sp macro="" textlink="">
      <xdr:nvSpPr>
        <xdr:cNvPr id="3" name="TextBox 2"/>
        <xdr:cNvSpPr txBox="1"/>
      </xdr:nvSpPr>
      <xdr:spPr>
        <a:xfrm>
          <a:off x="1894417" y="920750"/>
          <a:ext cx="3810001" cy="463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200" b="1">
              <a:solidFill>
                <a:srgbClr val="339933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Внимание!</a:t>
          </a:r>
          <a:r>
            <a:rPr lang="ru-RU" sz="1200" b="1" baseline="0">
              <a:solidFill>
                <a:srgbClr val="339933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</a:t>
          </a:r>
        </a:p>
        <a:p>
          <a:r>
            <a:rPr lang="ru-RU" sz="1200" b="1" baseline="0">
              <a:solidFill>
                <a:srgbClr val="339933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Количество акционного товара ограничено.</a:t>
          </a:r>
          <a:endParaRPr lang="ru-RU" sz="1200" b="1">
            <a:solidFill>
              <a:srgbClr val="339933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oneCellAnchor>
  <xdr:twoCellAnchor editAs="oneCell">
    <xdr:from>
      <xdr:col>0</xdr:col>
      <xdr:colOff>790575</xdr:colOff>
      <xdr:row>5</xdr:row>
      <xdr:rowOff>0</xdr:rowOff>
    </xdr:from>
    <xdr:to>
      <xdr:col>0</xdr:col>
      <xdr:colOff>1314450</xdr:colOff>
      <xdr:row>7</xdr:row>
      <xdr:rowOff>38100</xdr:rowOff>
    </xdr:to>
    <xdr:pic>
      <xdr:nvPicPr>
        <xdr:cNvPr id="2075881" name="Рисунок 6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0575" y="1962150"/>
          <a:ext cx="5238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3</xdr:row>
      <xdr:rowOff>38100</xdr:rowOff>
    </xdr:from>
    <xdr:to>
      <xdr:col>0</xdr:col>
      <xdr:colOff>800100</xdr:colOff>
      <xdr:row>7</xdr:row>
      <xdr:rowOff>228600</xdr:rowOff>
    </xdr:to>
    <xdr:pic>
      <xdr:nvPicPr>
        <xdr:cNvPr id="2075882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7625" y="1600200"/>
          <a:ext cx="7524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1257300</xdr:colOff>
      <xdr:row>6</xdr:row>
      <xdr:rowOff>114300</xdr:rowOff>
    </xdr:from>
    <xdr:to>
      <xdr:col>0</xdr:col>
      <xdr:colOff>1819275</xdr:colOff>
      <xdr:row>7</xdr:row>
      <xdr:rowOff>95250</xdr:rowOff>
    </xdr:to>
    <xdr:pic>
      <xdr:nvPicPr>
        <xdr:cNvPr id="2075883" name="Рисунок 39" descr="Карта памяти MicroSD 64Gb (ver. 4396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57300" y="2276475"/>
          <a:ext cx="5619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495300</xdr:colOff>
      <xdr:row>9</xdr:row>
      <xdr:rowOff>142875</xdr:rowOff>
    </xdr:from>
    <xdr:to>
      <xdr:col>0</xdr:col>
      <xdr:colOff>1485900</xdr:colOff>
      <xdr:row>11</xdr:row>
      <xdr:rowOff>66675</xdr:rowOff>
    </xdr:to>
    <xdr:pic>
      <xdr:nvPicPr>
        <xdr:cNvPr id="2075884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95300" y="3324225"/>
          <a:ext cx="9906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1750523</xdr:colOff>
      <xdr:row>14</xdr:row>
      <xdr:rowOff>29344</xdr:rowOff>
    </xdr:from>
    <xdr:ext cx="529568" cy="454527"/>
    <xdr:sp macro="" textlink="">
      <xdr:nvSpPr>
        <xdr:cNvPr id="36" name="Прямоугольник 35"/>
        <xdr:cNvSpPr/>
      </xdr:nvSpPr>
      <xdr:spPr>
        <a:xfrm>
          <a:off x="1750523" y="16107544"/>
          <a:ext cx="529568" cy="454527"/>
        </a:xfrm>
        <a:prstGeom prst="rect">
          <a:avLst/>
        </a:prstGeom>
        <a:solidFill>
          <a:schemeClr val="lt1"/>
        </a:solidFill>
      </xdr:spPr>
      <xdr:txBody>
        <a:bodyPr wrap="non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ru-RU" sz="5400" b="1" cap="none" spc="0">
              <a:ln/>
              <a:solidFill>
                <a:srgbClr val="FF0000"/>
              </a:solidFill>
              <a:effectLst/>
            </a:rPr>
            <a:t>+</a:t>
          </a:r>
        </a:p>
      </xdr:txBody>
    </xdr:sp>
    <xdr:clientData/>
  </xdr:oneCellAnchor>
  <xdr:twoCellAnchor editAs="oneCell">
    <xdr:from>
      <xdr:col>0</xdr:col>
      <xdr:colOff>95250</xdr:colOff>
      <xdr:row>12</xdr:row>
      <xdr:rowOff>266700</xdr:rowOff>
    </xdr:from>
    <xdr:to>
      <xdr:col>0</xdr:col>
      <xdr:colOff>866775</xdr:colOff>
      <xdr:row>13</xdr:row>
      <xdr:rowOff>142875</xdr:rowOff>
    </xdr:to>
    <xdr:pic>
      <xdr:nvPicPr>
        <xdr:cNvPr id="2075886" name="Рисунок 1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5250" y="4276725"/>
          <a:ext cx="7715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14</xdr:row>
      <xdr:rowOff>38100</xdr:rowOff>
    </xdr:from>
    <xdr:to>
      <xdr:col>0</xdr:col>
      <xdr:colOff>1724025</xdr:colOff>
      <xdr:row>17</xdr:row>
      <xdr:rowOff>161925</xdr:rowOff>
    </xdr:to>
    <xdr:pic>
      <xdr:nvPicPr>
        <xdr:cNvPr id="2075887" name="Рисунок 39" descr="NOVIcam PM76 (ver.286)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80975" y="4638675"/>
          <a:ext cx="15430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476250</xdr:colOff>
      <xdr:row>14</xdr:row>
      <xdr:rowOff>95250</xdr:rowOff>
    </xdr:from>
    <xdr:to>
      <xdr:col>1</xdr:col>
      <xdr:colOff>1162050</xdr:colOff>
      <xdr:row>16</xdr:row>
      <xdr:rowOff>180975</xdr:rowOff>
    </xdr:to>
    <xdr:pic>
      <xdr:nvPicPr>
        <xdr:cNvPr id="2075888" name="Рисунок 3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324100" y="4695825"/>
          <a:ext cx="6858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1085850</xdr:colOff>
      <xdr:row>15</xdr:row>
      <xdr:rowOff>95250</xdr:rowOff>
    </xdr:from>
    <xdr:to>
      <xdr:col>2</xdr:col>
      <xdr:colOff>76200</xdr:colOff>
      <xdr:row>17</xdr:row>
      <xdr:rowOff>180975</xdr:rowOff>
    </xdr:to>
    <xdr:pic>
      <xdr:nvPicPr>
        <xdr:cNvPr id="2075889" name="Рисунок 4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33700" y="4991100"/>
          <a:ext cx="6858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95250</xdr:colOff>
      <xdr:row>17</xdr:row>
      <xdr:rowOff>133350</xdr:rowOff>
    </xdr:from>
    <xdr:ext cx="2143125" cy="436786"/>
    <xdr:sp macro="" textlink="">
      <xdr:nvSpPr>
        <xdr:cNvPr id="7" name="TextBox 6"/>
        <xdr:cNvSpPr txBox="1"/>
      </xdr:nvSpPr>
      <xdr:spPr>
        <a:xfrm>
          <a:off x="95250" y="17097375"/>
          <a:ext cx="2143125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ru-RU" sz="1100"/>
            <a:t>Видеодомофон цветной  4-х проводной сенсорный </a:t>
          </a:r>
          <a:r>
            <a:rPr lang="en-US" sz="1100"/>
            <a:t>PM76</a:t>
          </a:r>
          <a:endParaRPr lang="ru-RU" sz="1100"/>
        </a:p>
      </xdr:txBody>
    </xdr:sp>
    <xdr:clientData/>
  </xdr:oneCellAnchor>
  <xdr:oneCellAnchor>
    <xdr:from>
      <xdr:col>1</xdr:col>
      <xdr:colOff>590550</xdr:colOff>
      <xdr:row>17</xdr:row>
      <xdr:rowOff>142875</xdr:rowOff>
    </xdr:from>
    <xdr:ext cx="1264317" cy="417795"/>
    <xdr:sp macro="" textlink="">
      <xdr:nvSpPr>
        <xdr:cNvPr id="8" name="TextBox 7"/>
        <xdr:cNvSpPr txBox="1"/>
      </xdr:nvSpPr>
      <xdr:spPr>
        <a:xfrm>
          <a:off x="2438400" y="5629275"/>
          <a:ext cx="137839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ru-RU" sz="1100"/>
            <a:t>2 видеокамеры А61</a:t>
          </a:r>
        </a:p>
        <a:p>
          <a:r>
            <a:rPr lang="ru-RU" sz="1100"/>
            <a:t>в подарок</a:t>
          </a:r>
        </a:p>
      </xdr:txBody>
    </xdr:sp>
    <xdr:clientData/>
  </xdr:oneCellAnchor>
  <xdr:twoCellAnchor>
    <xdr:from>
      <xdr:col>2</xdr:col>
      <xdr:colOff>571501</xdr:colOff>
      <xdr:row>13</xdr:row>
      <xdr:rowOff>200025</xdr:rowOff>
    </xdr:from>
    <xdr:to>
      <xdr:col>13</xdr:col>
      <xdr:colOff>0</xdr:colOff>
      <xdr:row>18</xdr:row>
      <xdr:rowOff>9525</xdr:rowOff>
    </xdr:to>
    <xdr:sp macro="" textlink="">
      <xdr:nvSpPr>
        <xdr:cNvPr id="47" name="TextBox 46"/>
        <xdr:cNvSpPr txBox="1"/>
      </xdr:nvSpPr>
      <xdr:spPr>
        <a:xfrm>
          <a:off x="4114801" y="4505325"/>
          <a:ext cx="7439024" cy="1285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/>
            <a:t>Комплект Видеодомофон с двумя аналоговыми видеокамерами по цене видеодомофона. </a:t>
          </a:r>
        </a:p>
        <a:p>
          <a:r>
            <a:rPr lang="ru-RU" sz="1100"/>
            <a:t>Акция действительно при покупке от 1 единицы продуции!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22860</xdr:colOff>
      <xdr:row>0</xdr:row>
      <xdr:rowOff>923108</xdr:rowOff>
    </xdr:to>
    <xdr:pic>
      <xdr:nvPicPr>
        <xdr:cNvPr id="19" name="Рисунок 18">
          <a:hlinkClick xmlns:r="http://schemas.openxmlformats.org/officeDocument/2006/relationships" r:id="rId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6580" cy="923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21</xdr:row>
      <xdr:rowOff>161925</xdr:rowOff>
    </xdr:from>
    <xdr:to>
      <xdr:col>0</xdr:col>
      <xdr:colOff>942975</xdr:colOff>
      <xdr:row>24</xdr:row>
      <xdr:rowOff>9525</xdr:rowOff>
    </xdr:to>
    <xdr:pic>
      <xdr:nvPicPr>
        <xdr:cNvPr id="2056735" name="Рисунок 6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8562975"/>
          <a:ext cx="81915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29</xdr:row>
      <xdr:rowOff>28575</xdr:rowOff>
    </xdr:from>
    <xdr:to>
      <xdr:col>0</xdr:col>
      <xdr:colOff>942975</xdr:colOff>
      <xdr:row>31</xdr:row>
      <xdr:rowOff>57150</xdr:rowOff>
    </xdr:to>
    <xdr:pic>
      <xdr:nvPicPr>
        <xdr:cNvPr id="2056736" name="Рисунок 7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23825" y="11068050"/>
          <a:ext cx="8191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32</xdr:row>
      <xdr:rowOff>0</xdr:rowOff>
    </xdr:from>
    <xdr:to>
      <xdr:col>1</xdr:col>
      <xdr:colOff>9525</xdr:colOff>
      <xdr:row>34</xdr:row>
      <xdr:rowOff>1905</xdr:rowOff>
    </xdr:to>
    <xdr:pic>
      <xdr:nvPicPr>
        <xdr:cNvPr id="2056737" name="Рисунок 8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6675" y="12030075"/>
          <a:ext cx="11811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34</xdr:row>
      <xdr:rowOff>104775</xdr:rowOff>
    </xdr:from>
    <xdr:to>
      <xdr:col>0</xdr:col>
      <xdr:colOff>1219200</xdr:colOff>
      <xdr:row>36</xdr:row>
      <xdr:rowOff>342900</xdr:rowOff>
    </xdr:to>
    <xdr:pic>
      <xdr:nvPicPr>
        <xdr:cNvPr id="2056738" name="Рисунок 8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5250" y="13001625"/>
          <a:ext cx="112395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24</xdr:row>
      <xdr:rowOff>76200</xdr:rowOff>
    </xdr:from>
    <xdr:to>
      <xdr:col>0</xdr:col>
      <xdr:colOff>1076325</xdr:colOff>
      <xdr:row>26</xdr:row>
      <xdr:rowOff>142875</xdr:rowOff>
    </xdr:to>
    <xdr:pic>
      <xdr:nvPicPr>
        <xdr:cNvPr id="2056739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95250" y="9515475"/>
          <a:ext cx="98107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15</xdr:row>
      <xdr:rowOff>95250</xdr:rowOff>
    </xdr:from>
    <xdr:to>
      <xdr:col>0</xdr:col>
      <xdr:colOff>981075</xdr:colOff>
      <xdr:row>17</xdr:row>
      <xdr:rowOff>304800</xdr:rowOff>
    </xdr:to>
    <xdr:pic>
      <xdr:nvPicPr>
        <xdr:cNvPr id="2056740" name="Рисунок 7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23825" y="6858000"/>
          <a:ext cx="8572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12</xdr:row>
      <xdr:rowOff>219075</xdr:rowOff>
    </xdr:from>
    <xdr:to>
      <xdr:col>0</xdr:col>
      <xdr:colOff>942975</xdr:colOff>
      <xdr:row>14</xdr:row>
      <xdr:rowOff>66675</xdr:rowOff>
    </xdr:to>
    <xdr:pic>
      <xdr:nvPicPr>
        <xdr:cNvPr id="2056741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5725" y="5619750"/>
          <a:ext cx="8572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3</xdr:row>
      <xdr:rowOff>9525</xdr:rowOff>
    </xdr:from>
    <xdr:to>
      <xdr:col>0</xdr:col>
      <xdr:colOff>876300</xdr:colOff>
      <xdr:row>4</xdr:row>
      <xdr:rowOff>409575</xdr:rowOff>
    </xdr:to>
    <xdr:pic>
      <xdr:nvPicPr>
        <xdr:cNvPr id="2056742" name="Рисунок 109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90500" y="1581150"/>
          <a:ext cx="6858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25</xdr:row>
      <xdr:rowOff>352425</xdr:rowOff>
    </xdr:from>
    <xdr:to>
      <xdr:col>0</xdr:col>
      <xdr:colOff>1123950</xdr:colOff>
      <xdr:row>29</xdr:row>
      <xdr:rowOff>95250</xdr:rowOff>
    </xdr:to>
    <xdr:pic>
      <xdr:nvPicPr>
        <xdr:cNvPr id="2056744" name="Рисунок 2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6200" y="10086975"/>
          <a:ext cx="104775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0</xdr:row>
      <xdr:rowOff>909906</xdr:rowOff>
    </xdr:to>
    <xdr:pic>
      <xdr:nvPicPr>
        <xdr:cNvPr id="11" name="Рисунок 10">
          <a:hlinkClick xmlns:r="http://schemas.openxmlformats.org/officeDocument/2006/relationships" r:id="rId10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27520" cy="909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35</xdr:row>
      <xdr:rowOff>95250</xdr:rowOff>
    </xdr:from>
    <xdr:to>
      <xdr:col>0</xdr:col>
      <xdr:colOff>1028700</xdr:colOff>
      <xdr:row>37</xdr:row>
      <xdr:rowOff>114300</xdr:rowOff>
    </xdr:to>
    <xdr:pic>
      <xdr:nvPicPr>
        <xdr:cNvPr id="2068390" name="Рисунок 77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1450" y="11572875"/>
          <a:ext cx="8572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72</xdr:row>
      <xdr:rowOff>476250</xdr:rowOff>
    </xdr:from>
    <xdr:to>
      <xdr:col>0</xdr:col>
      <xdr:colOff>1333500</xdr:colOff>
      <xdr:row>73</xdr:row>
      <xdr:rowOff>552450</xdr:rowOff>
    </xdr:to>
    <xdr:pic>
      <xdr:nvPicPr>
        <xdr:cNvPr id="2068391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24412575"/>
          <a:ext cx="12858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942975</xdr:colOff>
      <xdr:row>71</xdr:row>
      <xdr:rowOff>419100</xdr:rowOff>
    </xdr:from>
    <xdr:to>
      <xdr:col>1</xdr:col>
      <xdr:colOff>28575</xdr:colOff>
      <xdr:row>73</xdr:row>
      <xdr:rowOff>95250</xdr:rowOff>
    </xdr:to>
    <xdr:pic>
      <xdr:nvPicPr>
        <xdr:cNvPr id="2068392" name="Рисунок 2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42975" y="23869650"/>
          <a:ext cx="75247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9</xdr:row>
      <xdr:rowOff>219075</xdr:rowOff>
    </xdr:from>
    <xdr:to>
      <xdr:col>0</xdr:col>
      <xdr:colOff>1143000</xdr:colOff>
      <xdr:row>12</xdr:row>
      <xdr:rowOff>28575</xdr:rowOff>
    </xdr:to>
    <xdr:pic>
      <xdr:nvPicPr>
        <xdr:cNvPr id="2068393" name="Рисунок 1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2875" y="3838575"/>
          <a:ext cx="10001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21</xdr:row>
      <xdr:rowOff>38100</xdr:rowOff>
    </xdr:from>
    <xdr:to>
      <xdr:col>0</xdr:col>
      <xdr:colOff>1400175</xdr:colOff>
      <xdr:row>23</xdr:row>
      <xdr:rowOff>352425</xdr:rowOff>
    </xdr:to>
    <xdr:pic>
      <xdr:nvPicPr>
        <xdr:cNvPr id="2068394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4775" y="7115175"/>
          <a:ext cx="12954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15</xdr:row>
      <xdr:rowOff>66675</xdr:rowOff>
    </xdr:from>
    <xdr:to>
      <xdr:col>0</xdr:col>
      <xdr:colOff>971550</xdr:colOff>
      <xdr:row>17</xdr:row>
      <xdr:rowOff>285750</xdr:rowOff>
    </xdr:to>
    <xdr:pic>
      <xdr:nvPicPr>
        <xdr:cNvPr id="2068395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8100" y="5238750"/>
          <a:ext cx="93345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18</xdr:row>
      <xdr:rowOff>57150</xdr:rowOff>
    </xdr:from>
    <xdr:to>
      <xdr:col>0</xdr:col>
      <xdr:colOff>895350</xdr:colOff>
      <xdr:row>20</xdr:row>
      <xdr:rowOff>352425</xdr:rowOff>
    </xdr:to>
    <xdr:pic>
      <xdr:nvPicPr>
        <xdr:cNvPr id="2068396" name="Рисунок 26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23825" y="6248400"/>
          <a:ext cx="77152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266700</xdr:colOff>
      <xdr:row>28</xdr:row>
      <xdr:rowOff>266700</xdr:rowOff>
    </xdr:from>
    <xdr:to>
      <xdr:col>0</xdr:col>
      <xdr:colOff>1000125</xdr:colOff>
      <xdr:row>31</xdr:row>
      <xdr:rowOff>295275</xdr:rowOff>
    </xdr:to>
    <xdr:pic>
      <xdr:nvPicPr>
        <xdr:cNvPr id="2068397" name="Рисунок 2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66700" y="9563100"/>
          <a:ext cx="73342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39</xdr:row>
      <xdr:rowOff>209550</xdr:rowOff>
    </xdr:from>
    <xdr:to>
      <xdr:col>0</xdr:col>
      <xdr:colOff>923925</xdr:colOff>
      <xdr:row>41</xdr:row>
      <xdr:rowOff>209550</xdr:rowOff>
    </xdr:to>
    <xdr:pic>
      <xdr:nvPicPr>
        <xdr:cNvPr id="2068398" name="Рисунок 27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42875" y="12954000"/>
          <a:ext cx="78105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41</xdr:row>
      <xdr:rowOff>152400</xdr:rowOff>
    </xdr:from>
    <xdr:to>
      <xdr:col>0</xdr:col>
      <xdr:colOff>1600200</xdr:colOff>
      <xdr:row>43</xdr:row>
      <xdr:rowOff>85725</xdr:rowOff>
    </xdr:to>
    <xdr:pic>
      <xdr:nvPicPr>
        <xdr:cNvPr id="2068399" name="Рисунок 3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04775" y="13677900"/>
          <a:ext cx="1495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37</xdr:row>
      <xdr:rowOff>209550</xdr:rowOff>
    </xdr:from>
    <xdr:to>
      <xdr:col>0</xdr:col>
      <xdr:colOff>1524000</xdr:colOff>
      <xdr:row>40</xdr:row>
      <xdr:rowOff>38100</xdr:rowOff>
    </xdr:to>
    <xdr:pic>
      <xdr:nvPicPr>
        <xdr:cNvPr id="2068400" name="Рисунок 42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85725" y="12353925"/>
          <a:ext cx="14382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26</xdr:row>
      <xdr:rowOff>47625</xdr:rowOff>
    </xdr:from>
    <xdr:to>
      <xdr:col>1</xdr:col>
      <xdr:colOff>19050</xdr:colOff>
      <xdr:row>27</xdr:row>
      <xdr:rowOff>561975</xdr:rowOff>
    </xdr:to>
    <xdr:pic>
      <xdr:nvPicPr>
        <xdr:cNvPr id="2068401" name="Рисунок 8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7150" y="8753475"/>
          <a:ext cx="16287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5</xdr:row>
      <xdr:rowOff>123825</xdr:rowOff>
    </xdr:from>
    <xdr:to>
      <xdr:col>0</xdr:col>
      <xdr:colOff>1076325</xdr:colOff>
      <xdr:row>8</xdr:row>
      <xdr:rowOff>342900</xdr:rowOff>
    </xdr:to>
    <xdr:pic>
      <xdr:nvPicPr>
        <xdr:cNvPr id="2068402" name="Рисунок 2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23825" y="2743200"/>
          <a:ext cx="9525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666750</xdr:colOff>
      <xdr:row>8</xdr:row>
      <xdr:rowOff>85725</xdr:rowOff>
    </xdr:from>
    <xdr:to>
      <xdr:col>0</xdr:col>
      <xdr:colOff>1628775</xdr:colOff>
      <xdr:row>11</xdr:row>
      <xdr:rowOff>28575</xdr:rowOff>
    </xdr:to>
    <xdr:pic>
      <xdr:nvPicPr>
        <xdr:cNvPr id="2068403" name="Рисунок 3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66750" y="3324225"/>
          <a:ext cx="9620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752475</xdr:colOff>
      <xdr:row>15</xdr:row>
      <xdr:rowOff>28575</xdr:rowOff>
    </xdr:from>
    <xdr:to>
      <xdr:col>1</xdr:col>
      <xdr:colOff>47625</xdr:colOff>
      <xdr:row>17</xdr:row>
      <xdr:rowOff>295275</xdr:rowOff>
    </xdr:to>
    <xdr:pic>
      <xdr:nvPicPr>
        <xdr:cNvPr id="2068404" name="Рисунок 5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52475" y="5200650"/>
          <a:ext cx="9620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133350</xdr:colOff>
      <xdr:row>66</xdr:row>
      <xdr:rowOff>47625</xdr:rowOff>
    </xdr:from>
    <xdr:to>
      <xdr:col>0</xdr:col>
      <xdr:colOff>1428750</xdr:colOff>
      <xdr:row>69</xdr:row>
      <xdr:rowOff>95250</xdr:rowOff>
    </xdr:to>
    <xdr:pic>
      <xdr:nvPicPr>
        <xdr:cNvPr id="2068405" name="Рисунок 7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33350" y="22021800"/>
          <a:ext cx="12954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63</xdr:row>
      <xdr:rowOff>28575</xdr:rowOff>
    </xdr:from>
    <xdr:to>
      <xdr:col>0</xdr:col>
      <xdr:colOff>981075</xdr:colOff>
      <xdr:row>66</xdr:row>
      <xdr:rowOff>28575</xdr:rowOff>
    </xdr:to>
    <xdr:pic>
      <xdr:nvPicPr>
        <xdr:cNvPr id="2068406" name="Рисунок 26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80975" y="21250275"/>
          <a:ext cx="8001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60</xdr:row>
      <xdr:rowOff>66675</xdr:rowOff>
    </xdr:from>
    <xdr:to>
      <xdr:col>1</xdr:col>
      <xdr:colOff>0</xdr:colOff>
      <xdr:row>62</xdr:row>
      <xdr:rowOff>285750</xdr:rowOff>
    </xdr:to>
    <xdr:pic>
      <xdr:nvPicPr>
        <xdr:cNvPr id="2068407" name="Рисунок 4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8100" y="20545425"/>
          <a:ext cx="16287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2</xdr:row>
      <xdr:rowOff>76200</xdr:rowOff>
    </xdr:from>
    <xdr:to>
      <xdr:col>0</xdr:col>
      <xdr:colOff>1466850</xdr:colOff>
      <xdr:row>2</xdr:row>
      <xdr:rowOff>285750</xdr:rowOff>
    </xdr:to>
    <xdr:pic>
      <xdr:nvPicPr>
        <xdr:cNvPr id="2068408" name="Рисунок 2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09550" y="923925"/>
          <a:ext cx="12573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45</xdr:row>
      <xdr:rowOff>266700</xdr:rowOff>
    </xdr:from>
    <xdr:to>
      <xdr:col>0</xdr:col>
      <xdr:colOff>1457325</xdr:colOff>
      <xdr:row>46</xdr:row>
      <xdr:rowOff>171450</xdr:rowOff>
    </xdr:to>
    <xdr:pic>
      <xdr:nvPicPr>
        <xdr:cNvPr id="2068409" name="Рисунок 2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00025" y="15220950"/>
          <a:ext cx="12573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1276350</xdr:colOff>
      <xdr:row>36</xdr:row>
      <xdr:rowOff>57150</xdr:rowOff>
    </xdr:from>
    <xdr:to>
      <xdr:col>0</xdr:col>
      <xdr:colOff>1657350</xdr:colOff>
      <xdr:row>36</xdr:row>
      <xdr:rowOff>238125</xdr:rowOff>
    </xdr:to>
    <xdr:pic>
      <xdr:nvPicPr>
        <xdr:cNvPr id="2068411" name="Рисунок 53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76350" y="11811000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52</xdr:row>
      <xdr:rowOff>390525</xdr:rowOff>
    </xdr:from>
    <xdr:to>
      <xdr:col>0</xdr:col>
      <xdr:colOff>1057275</xdr:colOff>
      <xdr:row>54</xdr:row>
      <xdr:rowOff>104775</xdr:rowOff>
    </xdr:to>
    <xdr:pic>
      <xdr:nvPicPr>
        <xdr:cNvPr id="2068412" name="Рисунок 1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90500" y="17840325"/>
          <a:ext cx="8667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1257300</xdr:colOff>
      <xdr:row>30</xdr:row>
      <xdr:rowOff>95250</xdr:rowOff>
    </xdr:from>
    <xdr:to>
      <xdr:col>0</xdr:col>
      <xdr:colOff>1638300</xdr:colOff>
      <xdr:row>30</xdr:row>
      <xdr:rowOff>276225</xdr:rowOff>
    </xdr:to>
    <xdr:pic>
      <xdr:nvPicPr>
        <xdr:cNvPr id="2068413" name="Рисунок 53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57300" y="10039350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333375</xdr:rowOff>
    </xdr:from>
    <xdr:to>
      <xdr:col>0</xdr:col>
      <xdr:colOff>790575</xdr:colOff>
      <xdr:row>59</xdr:row>
      <xdr:rowOff>304800</xdr:rowOff>
    </xdr:to>
    <xdr:pic>
      <xdr:nvPicPr>
        <xdr:cNvPr id="2068414" name="Рисунок 1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19688175"/>
          <a:ext cx="79057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685800</xdr:colOff>
      <xdr:row>57</xdr:row>
      <xdr:rowOff>152400</xdr:rowOff>
    </xdr:from>
    <xdr:to>
      <xdr:col>0</xdr:col>
      <xdr:colOff>1590675</xdr:colOff>
      <xdr:row>58</xdr:row>
      <xdr:rowOff>762000</xdr:rowOff>
    </xdr:to>
    <xdr:pic>
      <xdr:nvPicPr>
        <xdr:cNvPr id="2068415" name="Рисунок 27" descr="NOVIcam PRO TC12W (ver.172)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685800" y="19221450"/>
          <a:ext cx="9048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933450</xdr:colOff>
      <xdr:row>24</xdr:row>
      <xdr:rowOff>85725</xdr:rowOff>
    </xdr:from>
    <xdr:to>
      <xdr:col>1</xdr:col>
      <xdr:colOff>1476375</xdr:colOff>
      <xdr:row>25</xdr:row>
      <xdr:rowOff>9525</xdr:rowOff>
    </xdr:to>
    <xdr:pic>
      <xdr:nvPicPr>
        <xdr:cNvPr id="2068416" name="Рисунок 2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600325" y="8029575"/>
          <a:ext cx="5429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685800</xdr:colOff>
      <xdr:row>51</xdr:row>
      <xdr:rowOff>142875</xdr:rowOff>
    </xdr:from>
    <xdr:to>
      <xdr:col>0</xdr:col>
      <xdr:colOff>1600200</xdr:colOff>
      <xdr:row>52</xdr:row>
      <xdr:rowOff>333375</xdr:rowOff>
    </xdr:to>
    <xdr:pic>
      <xdr:nvPicPr>
        <xdr:cNvPr id="2068417" name="Рисунок 2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685800" y="17021175"/>
          <a:ext cx="9144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50</xdr:row>
      <xdr:rowOff>9525</xdr:rowOff>
    </xdr:from>
    <xdr:to>
      <xdr:col>0</xdr:col>
      <xdr:colOff>1076325</xdr:colOff>
      <xdr:row>52</xdr:row>
      <xdr:rowOff>57150</xdr:rowOff>
    </xdr:to>
    <xdr:pic>
      <xdr:nvPicPr>
        <xdr:cNvPr id="2068418" name="Рисунок 3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76200" y="16602075"/>
          <a:ext cx="10001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704850</xdr:colOff>
      <xdr:row>51</xdr:row>
      <xdr:rowOff>114300</xdr:rowOff>
    </xdr:from>
    <xdr:to>
      <xdr:col>0</xdr:col>
      <xdr:colOff>1447800</xdr:colOff>
      <xdr:row>52</xdr:row>
      <xdr:rowOff>266700</xdr:rowOff>
    </xdr:to>
    <xdr:pic>
      <xdr:nvPicPr>
        <xdr:cNvPr id="2068419" name="Рисунок 1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704850" y="16992600"/>
          <a:ext cx="7429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69</xdr:row>
      <xdr:rowOff>114300</xdr:rowOff>
    </xdr:from>
    <xdr:to>
      <xdr:col>0</xdr:col>
      <xdr:colOff>904875</xdr:colOff>
      <xdr:row>71</xdr:row>
      <xdr:rowOff>104775</xdr:rowOff>
    </xdr:to>
    <xdr:pic>
      <xdr:nvPicPr>
        <xdr:cNvPr id="2068420" name="Рисунок 36" descr="NOVIcam PRO TC22W (ver.298)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90500" y="22840950"/>
          <a:ext cx="7143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70</xdr:row>
      <xdr:rowOff>228600</xdr:rowOff>
    </xdr:from>
    <xdr:to>
      <xdr:col>0</xdr:col>
      <xdr:colOff>1409700</xdr:colOff>
      <xdr:row>72</xdr:row>
      <xdr:rowOff>381000</xdr:rowOff>
    </xdr:to>
    <xdr:pic>
      <xdr:nvPicPr>
        <xdr:cNvPr id="2068421" name="Рисунок 1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47650" y="23155275"/>
          <a:ext cx="116205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69</xdr:row>
      <xdr:rowOff>190500</xdr:rowOff>
    </xdr:from>
    <xdr:to>
      <xdr:col>1</xdr:col>
      <xdr:colOff>419100</xdr:colOff>
      <xdr:row>70</xdr:row>
      <xdr:rowOff>171450</xdr:rowOff>
    </xdr:to>
    <xdr:pic>
      <xdr:nvPicPr>
        <xdr:cNvPr id="2068422" name="Рисунок 53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704975" y="22917150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70</xdr:row>
      <xdr:rowOff>495300</xdr:rowOff>
    </xdr:from>
    <xdr:to>
      <xdr:col>1</xdr:col>
      <xdr:colOff>400050</xdr:colOff>
      <xdr:row>71</xdr:row>
      <xdr:rowOff>152400</xdr:rowOff>
    </xdr:to>
    <xdr:pic>
      <xdr:nvPicPr>
        <xdr:cNvPr id="2068423" name="Рисунок 53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685925" y="23421975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72</xdr:row>
      <xdr:rowOff>9525</xdr:rowOff>
    </xdr:from>
    <xdr:to>
      <xdr:col>1</xdr:col>
      <xdr:colOff>400050</xdr:colOff>
      <xdr:row>72</xdr:row>
      <xdr:rowOff>190500</xdr:rowOff>
    </xdr:to>
    <xdr:pic>
      <xdr:nvPicPr>
        <xdr:cNvPr id="2068424" name="Рисунок 53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685925" y="23945850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73</xdr:row>
      <xdr:rowOff>38100</xdr:rowOff>
    </xdr:from>
    <xdr:to>
      <xdr:col>1</xdr:col>
      <xdr:colOff>400050</xdr:colOff>
      <xdr:row>73</xdr:row>
      <xdr:rowOff>219075</xdr:rowOff>
    </xdr:to>
    <xdr:pic>
      <xdr:nvPicPr>
        <xdr:cNvPr id="2068425" name="Рисунок 53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685925" y="24507825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8</xdr:col>
      <xdr:colOff>114300</xdr:colOff>
      <xdr:row>0</xdr:row>
      <xdr:rowOff>923108</xdr:rowOff>
    </xdr:to>
    <xdr:pic>
      <xdr:nvPicPr>
        <xdr:cNvPr id="37" name="Рисунок 36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0"/>
          <a:ext cx="6926580" cy="923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666750</xdr:rowOff>
    </xdr:from>
    <xdr:to>
      <xdr:col>0</xdr:col>
      <xdr:colOff>1457325</xdr:colOff>
      <xdr:row>51</xdr:row>
      <xdr:rowOff>257175</xdr:rowOff>
    </xdr:to>
    <xdr:pic>
      <xdr:nvPicPr>
        <xdr:cNvPr id="2074976" name="Рисунок 1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3917275"/>
          <a:ext cx="14573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800100</xdr:rowOff>
    </xdr:from>
    <xdr:to>
      <xdr:col>0</xdr:col>
      <xdr:colOff>1304925</xdr:colOff>
      <xdr:row>35</xdr:row>
      <xdr:rowOff>542925</xdr:rowOff>
    </xdr:to>
    <xdr:pic>
      <xdr:nvPicPr>
        <xdr:cNvPr id="2074977" name="Рисунок 11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4963775"/>
          <a:ext cx="130492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628650</xdr:colOff>
      <xdr:row>54</xdr:row>
      <xdr:rowOff>0</xdr:rowOff>
    </xdr:from>
    <xdr:to>
      <xdr:col>1</xdr:col>
      <xdr:colOff>1133475</xdr:colOff>
      <xdr:row>54</xdr:row>
      <xdr:rowOff>0</xdr:rowOff>
    </xdr:to>
    <xdr:pic>
      <xdr:nvPicPr>
        <xdr:cNvPr id="2074978" name="Рисунок 73"/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238375" y="2645092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54</xdr:row>
      <xdr:rowOff>0</xdr:rowOff>
    </xdr:from>
    <xdr:to>
      <xdr:col>2</xdr:col>
      <xdr:colOff>600075</xdr:colOff>
      <xdr:row>54</xdr:row>
      <xdr:rowOff>0</xdr:rowOff>
    </xdr:to>
    <xdr:pic>
      <xdr:nvPicPr>
        <xdr:cNvPr id="2074979" name="Рисунок 8"/>
        <xdr:cNvPicPr>
          <a:picLocks noChangeAspect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3324225" y="2645092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3</xdr:row>
      <xdr:rowOff>66675</xdr:rowOff>
    </xdr:from>
    <xdr:to>
      <xdr:col>0</xdr:col>
      <xdr:colOff>1400175</xdr:colOff>
      <xdr:row>4</xdr:row>
      <xdr:rowOff>0</xdr:rowOff>
    </xdr:to>
    <xdr:pic>
      <xdr:nvPicPr>
        <xdr:cNvPr id="2074980" name="Рисунок 2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61925" y="1104900"/>
          <a:ext cx="1238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400050</xdr:colOff>
      <xdr:row>22</xdr:row>
      <xdr:rowOff>0</xdr:rowOff>
    </xdr:from>
    <xdr:to>
      <xdr:col>0</xdr:col>
      <xdr:colOff>1276350</xdr:colOff>
      <xdr:row>24</xdr:row>
      <xdr:rowOff>9525</xdr:rowOff>
    </xdr:to>
    <xdr:pic>
      <xdr:nvPicPr>
        <xdr:cNvPr id="2074981" name="Рисунок 58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50" y="7534275"/>
          <a:ext cx="8763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409575</xdr:colOff>
      <xdr:row>37</xdr:row>
      <xdr:rowOff>438150</xdr:rowOff>
    </xdr:from>
    <xdr:to>
      <xdr:col>0</xdr:col>
      <xdr:colOff>1228725</xdr:colOff>
      <xdr:row>39</xdr:row>
      <xdr:rowOff>257175</xdr:rowOff>
    </xdr:to>
    <xdr:pic>
      <xdr:nvPicPr>
        <xdr:cNvPr id="2074982" name="Рисунок 69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9575" y="16935450"/>
          <a:ext cx="81915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45</xdr:row>
      <xdr:rowOff>228600</xdr:rowOff>
    </xdr:from>
    <xdr:to>
      <xdr:col>0</xdr:col>
      <xdr:colOff>1495425</xdr:colOff>
      <xdr:row>48</xdr:row>
      <xdr:rowOff>0</xdr:rowOff>
    </xdr:to>
    <xdr:pic>
      <xdr:nvPicPr>
        <xdr:cNvPr id="2074983" name="Рисунок 7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52400" y="21336000"/>
          <a:ext cx="134302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30</xdr:row>
      <xdr:rowOff>19050</xdr:rowOff>
    </xdr:from>
    <xdr:to>
      <xdr:col>0</xdr:col>
      <xdr:colOff>1476375</xdr:colOff>
      <xdr:row>31</xdr:row>
      <xdr:rowOff>400050</xdr:rowOff>
    </xdr:to>
    <xdr:pic>
      <xdr:nvPicPr>
        <xdr:cNvPr id="2074984" name="Рисунок 2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6675" y="12239625"/>
          <a:ext cx="14097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10</xdr:row>
      <xdr:rowOff>0</xdr:rowOff>
    </xdr:from>
    <xdr:to>
      <xdr:col>0</xdr:col>
      <xdr:colOff>1314450</xdr:colOff>
      <xdr:row>10</xdr:row>
      <xdr:rowOff>266700</xdr:rowOff>
    </xdr:to>
    <xdr:pic>
      <xdr:nvPicPr>
        <xdr:cNvPr id="2074985" name="Рисунок 19" descr="Картинки по запросу novicloud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09550" y="3305175"/>
          <a:ext cx="11049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188594</xdr:colOff>
      <xdr:row>9</xdr:row>
      <xdr:rowOff>142875</xdr:rowOff>
    </xdr:from>
    <xdr:to>
      <xdr:col>0</xdr:col>
      <xdr:colOff>1590676</xdr:colOff>
      <xdr:row>9</xdr:row>
      <xdr:rowOff>447939</xdr:rowOff>
    </xdr:to>
    <xdr:pic>
      <xdr:nvPicPr>
        <xdr:cNvPr id="21" name="Рисунок 35" descr="NOVICAM - Новикам&#10;widen your view - смотри шире"/>
        <xdr:cNvPicPr>
          <a:picLocks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 bwMode="auto">
        <a:xfrm>
          <a:off x="188594" y="3514725"/>
          <a:ext cx="1402082" cy="305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15</xdr:row>
      <xdr:rowOff>314325</xdr:rowOff>
    </xdr:from>
    <xdr:to>
      <xdr:col>0</xdr:col>
      <xdr:colOff>1047750</xdr:colOff>
      <xdr:row>16</xdr:row>
      <xdr:rowOff>600075</xdr:rowOff>
    </xdr:to>
    <xdr:pic>
      <xdr:nvPicPr>
        <xdr:cNvPr id="2074987" name="Рисунок 2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80975" y="5467350"/>
          <a:ext cx="86677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42</xdr:row>
      <xdr:rowOff>76200</xdr:rowOff>
    </xdr:from>
    <xdr:to>
      <xdr:col>1</xdr:col>
      <xdr:colOff>28575</xdr:colOff>
      <xdr:row>45</xdr:row>
      <xdr:rowOff>257175</xdr:rowOff>
    </xdr:to>
    <xdr:pic>
      <xdr:nvPicPr>
        <xdr:cNvPr id="2074988" name="Рисунок 3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9050" y="20364450"/>
          <a:ext cx="16192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266700</xdr:colOff>
      <xdr:row>43</xdr:row>
      <xdr:rowOff>0</xdr:rowOff>
    </xdr:from>
    <xdr:to>
      <xdr:col>0</xdr:col>
      <xdr:colOff>695325</xdr:colOff>
      <xdr:row>43</xdr:row>
      <xdr:rowOff>419100</xdr:rowOff>
    </xdr:to>
    <xdr:pic>
      <xdr:nvPicPr>
        <xdr:cNvPr id="2074989" name="Рисунок 4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66700" y="20459700"/>
          <a:ext cx="4286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53</xdr:row>
      <xdr:rowOff>38100</xdr:rowOff>
    </xdr:from>
    <xdr:to>
      <xdr:col>1</xdr:col>
      <xdr:colOff>0</xdr:colOff>
      <xdr:row>54</xdr:row>
      <xdr:rowOff>85725</xdr:rowOff>
    </xdr:to>
    <xdr:pic>
      <xdr:nvPicPr>
        <xdr:cNvPr id="2074990" name="Рисунок 4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14300" y="25727025"/>
          <a:ext cx="14954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10</xdr:row>
      <xdr:rowOff>504825</xdr:rowOff>
    </xdr:from>
    <xdr:to>
      <xdr:col>0</xdr:col>
      <xdr:colOff>1562100</xdr:colOff>
      <xdr:row>11</xdr:row>
      <xdr:rowOff>619125</xdr:rowOff>
    </xdr:to>
    <xdr:sp macro="" textlink="">
      <xdr:nvSpPr>
        <xdr:cNvPr id="3" name="TextBox 2"/>
        <xdr:cNvSpPr txBox="1"/>
      </xdr:nvSpPr>
      <xdr:spPr>
        <a:xfrm>
          <a:off x="123825" y="3810000"/>
          <a:ext cx="1438275" cy="6858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/>
            <a:t>Браузер </a:t>
          </a:r>
          <a:r>
            <a:rPr lang="en-US" sz="1100"/>
            <a:t>IE</a:t>
          </a:r>
        </a:p>
        <a:p>
          <a:r>
            <a:rPr lang="en-US" sz="1100"/>
            <a:t>CMS: NOVIcam CMS</a:t>
          </a:r>
        </a:p>
        <a:p>
          <a:r>
            <a:rPr lang="ru-RU" sz="1100"/>
            <a:t>Моб.: </a:t>
          </a:r>
          <a:r>
            <a:rPr lang="en-US" sz="1100"/>
            <a:t>Xmeye</a:t>
          </a:r>
          <a:endParaRPr lang="ru-RU" sz="1100"/>
        </a:p>
      </xdr:txBody>
    </xdr:sp>
    <xdr:clientData/>
  </xdr:twoCellAnchor>
  <xdr:twoCellAnchor>
    <xdr:from>
      <xdr:col>0</xdr:col>
      <xdr:colOff>1543050</xdr:colOff>
      <xdr:row>2</xdr:row>
      <xdr:rowOff>171450</xdr:rowOff>
    </xdr:from>
    <xdr:to>
      <xdr:col>4</xdr:col>
      <xdr:colOff>142875</xdr:colOff>
      <xdr:row>6</xdr:row>
      <xdr:rowOff>85725</xdr:rowOff>
    </xdr:to>
    <xdr:sp macro="" textlink="">
      <xdr:nvSpPr>
        <xdr:cNvPr id="2" name="TextBox 1"/>
        <xdr:cNvSpPr txBox="1"/>
      </xdr:nvSpPr>
      <xdr:spPr>
        <a:xfrm>
          <a:off x="1543050" y="1019175"/>
          <a:ext cx="3619500" cy="952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Macroscop – </a:t>
          </a:r>
          <a:r>
            <a:rPr lang="ru-RU" sz="1100"/>
            <a:t>профессиональное программное обеспечение для </a:t>
          </a:r>
          <a:r>
            <a:rPr lang="en-US" sz="1100"/>
            <a:t>IP-</a:t>
          </a:r>
          <a:r>
            <a:rPr lang="ru-RU" sz="1100"/>
            <a:t>камер.</a:t>
          </a:r>
        </a:p>
        <a:p>
          <a:r>
            <a:rPr lang="ru-RU" sz="1100"/>
            <a:t>С </a:t>
          </a:r>
          <a:r>
            <a:rPr lang="en-US" sz="1100"/>
            <a:t>Macroscop </a:t>
          </a:r>
          <a:r>
            <a:rPr lang="ru-RU" sz="1100"/>
            <a:t>вы построите систему </a:t>
          </a:r>
          <a:r>
            <a:rPr lang="en-US" sz="1100"/>
            <a:t>IP-</a:t>
          </a:r>
          <a:r>
            <a:rPr lang="ru-RU" sz="1100"/>
            <a:t>видеонаблюдения любого масштаба от одной до неограниченного количества </a:t>
          </a:r>
          <a:r>
            <a:rPr lang="en-US" sz="1100"/>
            <a:t>IP-</a:t>
          </a:r>
          <a:r>
            <a:rPr lang="ru-RU" sz="1100"/>
            <a:t>камер.</a:t>
          </a:r>
        </a:p>
      </xdr:txBody>
    </xdr:sp>
    <xdr:clientData/>
  </xdr:twoCellAnchor>
  <xdr:twoCellAnchor editAs="oneCell">
    <xdr:from>
      <xdr:col>0</xdr:col>
      <xdr:colOff>466725</xdr:colOff>
      <xdr:row>14</xdr:row>
      <xdr:rowOff>95250</xdr:rowOff>
    </xdr:from>
    <xdr:to>
      <xdr:col>0</xdr:col>
      <xdr:colOff>1533525</xdr:colOff>
      <xdr:row>16</xdr:row>
      <xdr:rowOff>47625</xdr:rowOff>
    </xdr:to>
    <xdr:pic>
      <xdr:nvPicPr>
        <xdr:cNvPr id="2074994" name="Рисунок 3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66725" y="5000625"/>
          <a:ext cx="1066800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1019176</xdr:colOff>
      <xdr:row>40</xdr:row>
      <xdr:rowOff>228600</xdr:rowOff>
    </xdr:from>
    <xdr:to>
      <xdr:col>1</xdr:col>
      <xdr:colOff>600076</xdr:colOff>
      <xdr:row>40</xdr:row>
      <xdr:rowOff>593733</xdr:rowOff>
    </xdr:to>
    <xdr:sp macro="" textlink="">
      <xdr:nvSpPr>
        <xdr:cNvPr id="29" name="TextBox 28"/>
        <xdr:cNvSpPr txBox="1"/>
      </xdr:nvSpPr>
      <xdr:spPr>
        <a:xfrm rot="19108980">
          <a:off x="1019176" y="16306800"/>
          <a:ext cx="1190625" cy="365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>
    <xdr:from>
      <xdr:col>0</xdr:col>
      <xdr:colOff>1047750</xdr:colOff>
      <xdr:row>41</xdr:row>
      <xdr:rowOff>66676</xdr:rowOff>
    </xdr:from>
    <xdr:to>
      <xdr:col>1</xdr:col>
      <xdr:colOff>628650</xdr:colOff>
      <xdr:row>41</xdr:row>
      <xdr:rowOff>431809</xdr:rowOff>
    </xdr:to>
    <xdr:sp macro="" textlink="">
      <xdr:nvSpPr>
        <xdr:cNvPr id="30" name="TextBox 29"/>
        <xdr:cNvSpPr txBox="1"/>
      </xdr:nvSpPr>
      <xdr:spPr>
        <a:xfrm rot="19108980">
          <a:off x="1047750" y="17668876"/>
          <a:ext cx="1190625" cy="365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 editAs="oneCell">
    <xdr:from>
      <xdr:col>0</xdr:col>
      <xdr:colOff>1200150</xdr:colOff>
      <xdr:row>34</xdr:row>
      <xdr:rowOff>1076325</xdr:rowOff>
    </xdr:from>
    <xdr:to>
      <xdr:col>1</xdr:col>
      <xdr:colOff>504825</xdr:colOff>
      <xdr:row>35</xdr:row>
      <xdr:rowOff>609600</xdr:rowOff>
    </xdr:to>
    <xdr:pic>
      <xdr:nvPicPr>
        <xdr:cNvPr id="2074997" name="Рисунок 6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6683" t="23212" r="13109" b="12508"/>
        <a:stretch>
          <a:fillRect/>
        </a:stretch>
      </xdr:blipFill>
      <xdr:spPr bwMode="auto">
        <a:xfrm>
          <a:off x="1200150" y="15240000"/>
          <a:ext cx="9144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1028699</xdr:colOff>
      <xdr:row>34</xdr:row>
      <xdr:rowOff>180974</xdr:rowOff>
    </xdr:from>
    <xdr:to>
      <xdr:col>1</xdr:col>
      <xdr:colOff>609599</xdr:colOff>
      <xdr:row>34</xdr:row>
      <xdr:rowOff>546107</xdr:rowOff>
    </xdr:to>
    <xdr:sp macro="" textlink="">
      <xdr:nvSpPr>
        <xdr:cNvPr id="32" name="TextBox 31"/>
        <xdr:cNvSpPr txBox="1"/>
      </xdr:nvSpPr>
      <xdr:spPr>
        <a:xfrm rot="19108980">
          <a:off x="1028699" y="12753974"/>
          <a:ext cx="1190625" cy="365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 editAs="oneCell">
    <xdr:from>
      <xdr:col>0</xdr:col>
      <xdr:colOff>1152525</xdr:colOff>
      <xdr:row>27</xdr:row>
      <xdr:rowOff>85725</xdr:rowOff>
    </xdr:from>
    <xdr:to>
      <xdr:col>1</xdr:col>
      <xdr:colOff>304800</xdr:colOff>
      <xdr:row>27</xdr:row>
      <xdr:rowOff>847725</xdr:rowOff>
    </xdr:to>
    <xdr:pic>
      <xdr:nvPicPr>
        <xdr:cNvPr id="2074999" name="Рисунок 7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13367" t="27867" r="19792" b="6564"/>
        <a:stretch>
          <a:fillRect/>
        </a:stretch>
      </xdr:blipFill>
      <xdr:spPr bwMode="auto">
        <a:xfrm>
          <a:off x="1152525" y="10648950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1143000</xdr:colOff>
      <xdr:row>26</xdr:row>
      <xdr:rowOff>247650</xdr:rowOff>
    </xdr:from>
    <xdr:to>
      <xdr:col>1</xdr:col>
      <xdr:colOff>295275</xdr:colOff>
      <xdr:row>26</xdr:row>
      <xdr:rowOff>1009650</xdr:rowOff>
    </xdr:to>
    <xdr:pic>
      <xdr:nvPicPr>
        <xdr:cNvPr id="2075000" name="Рисунок 8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43000" y="9505950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1000123</xdr:colOff>
      <xdr:row>50</xdr:row>
      <xdr:rowOff>171452</xdr:rowOff>
    </xdr:from>
    <xdr:to>
      <xdr:col>1</xdr:col>
      <xdr:colOff>581023</xdr:colOff>
      <xdr:row>50</xdr:row>
      <xdr:rowOff>536585</xdr:rowOff>
    </xdr:to>
    <xdr:sp macro="" textlink="">
      <xdr:nvSpPr>
        <xdr:cNvPr id="36" name="TextBox 35"/>
        <xdr:cNvSpPr txBox="1"/>
      </xdr:nvSpPr>
      <xdr:spPr>
        <a:xfrm rot="19108980">
          <a:off x="1000123" y="20631152"/>
          <a:ext cx="1190625" cy="365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>
    <xdr:from>
      <xdr:col>0</xdr:col>
      <xdr:colOff>1019175</xdr:colOff>
      <xdr:row>51</xdr:row>
      <xdr:rowOff>47625</xdr:rowOff>
    </xdr:from>
    <xdr:to>
      <xdr:col>1</xdr:col>
      <xdr:colOff>600075</xdr:colOff>
      <xdr:row>51</xdr:row>
      <xdr:rowOff>412758</xdr:rowOff>
    </xdr:to>
    <xdr:sp macro="" textlink="">
      <xdr:nvSpPr>
        <xdr:cNvPr id="37" name="TextBox 36"/>
        <xdr:cNvSpPr txBox="1"/>
      </xdr:nvSpPr>
      <xdr:spPr>
        <a:xfrm rot="19108980">
          <a:off x="1019175" y="24517350"/>
          <a:ext cx="1190625" cy="365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 editAs="oneCell">
    <xdr:from>
      <xdr:col>0</xdr:col>
      <xdr:colOff>247650</xdr:colOff>
      <xdr:row>26</xdr:row>
      <xdr:rowOff>762000</xdr:rowOff>
    </xdr:from>
    <xdr:to>
      <xdr:col>0</xdr:col>
      <xdr:colOff>1200150</xdr:colOff>
      <xdr:row>27</xdr:row>
      <xdr:rowOff>390525</xdr:rowOff>
    </xdr:to>
    <xdr:pic>
      <xdr:nvPicPr>
        <xdr:cNvPr id="2075003" name="Рисунок 10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47650" y="10020300"/>
          <a:ext cx="9525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40</xdr:row>
      <xdr:rowOff>647700</xdr:rowOff>
    </xdr:from>
    <xdr:to>
      <xdr:col>0</xdr:col>
      <xdr:colOff>1162050</xdr:colOff>
      <xdr:row>41</xdr:row>
      <xdr:rowOff>400050</xdr:rowOff>
    </xdr:to>
    <xdr:pic>
      <xdr:nvPicPr>
        <xdr:cNvPr id="2075004" name="Рисунок 1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85750" y="18783300"/>
          <a:ext cx="876300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981075</xdr:colOff>
      <xdr:row>38</xdr:row>
      <xdr:rowOff>57150</xdr:rowOff>
    </xdr:from>
    <xdr:to>
      <xdr:col>1</xdr:col>
      <xdr:colOff>514350</xdr:colOff>
      <xdr:row>40</xdr:row>
      <xdr:rowOff>66675</xdr:rowOff>
    </xdr:to>
    <xdr:pic>
      <xdr:nvPicPr>
        <xdr:cNvPr id="2075005" name="Рисунок 5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981075" y="17125950"/>
          <a:ext cx="1143000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1085848</xdr:colOff>
      <xdr:row>47</xdr:row>
      <xdr:rowOff>285752</xdr:rowOff>
    </xdr:from>
    <xdr:to>
      <xdr:col>1</xdr:col>
      <xdr:colOff>666748</xdr:colOff>
      <xdr:row>49</xdr:row>
      <xdr:rowOff>76200</xdr:rowOff>
    </xdr:to>
    <xdr:sp macro="" textlink="">
      <xdr:nvSpPr>
        <xdr:cNvPr id="43" name="TextBox 42"/>
        <xdr:cNvSpPr txBox="1"/>
      </xdr:nvSpPr>
      <xdr:spPr>
        <a:xfrm rot="19108980">
          <a:off x="1085848" y="22155152"/>
          <a:ext cx="1190625" cy="6667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 editAs="oneCell">
    <xdr:from>
      <xdr:col>0</xdr:col>
      <xdr:colOff>1123950</xdr:colOff>
      <xdr:row>15</xdr:row>
      <xdr:rowOff>523875</xdr:rowOff>
    </xdr:from>
    <xdr:to>
      <xdr:col>1</xdr:col>
      <xdr:colOff>276225</xdr:colOff>
      <xdr:row>16</xdr:row>
      <xdr:rowOff>657225</xdr:rowOff>
    </xdr:to>
    <xdr:pic>
      <xdr:nvPicPr>
        <xdr:cNvPr id="2075007" name="Рисунок 8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123950" y="5676900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447675</xdr:colOff>
      <xdr:row>24</xdr:row>
      <xdr:rowOff>19050</xdr:rowOff>
    </xdr:from>
    <xdr:to>
      <xdr:col>0</xdr:col>
      <xdr:colOff>1371600</xdr:colOff>
      <xdr:row>26</xdr:row>
      <xdr:rowOff>114300</xdr:rowOff>
    </xdr:to>
    <xdr:pic>
      <xdr:nvPicPr>
        <xdr:cNvPr id="2075008" name="Рисунок 8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447675" y="8448675"/>
          <a:ext cx="9239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1181100</xdr:colOff>
      <xdr:row>24</xdr:row>
      <xdr:rowOff>180975</xdr:rowOff>
    </xdr:from>
    <xdr:to>
      <xdr:col>1</xdr:col>
      <xdr:colOff>333375</xdr:colOff>
      <xdr:row>26</xdr:row>
      <xdr:rowOff>114300</xdr:rowOff>
    </xdr:to>
    <xdr:pic>
      <xdr:nvPicPr>
        <xdr:cNvPr id="2075009" name="Рисунок 7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13367" t="27867" r="19792" b="6564"/>
        <a:stretch>
          <a:fillRect/>
        </a:stretch>
      </xdr:blipFill>
      <xdr:spPr bwMode="auto">
        <a:xfrm>
          <a:off x="1181100" y="8610600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50</xdr:row>
      <xdr:rowOff>752475</xdr:rowOff>
    </xdr:to>
    <xdr:pic>
      <xdr:nvPicPr>
        <xdr:cNvPr id="2075010" name="Рисунок 39" descr="N29WX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 t="22897" b="18367"/>
        <a:stretch>
          <a:fillRect/>
        </a:stretch>
      </xdr:blipFill>
      <xdr:spPr bwMode="auto">
        <a:xfrm>
          <a:off x="0" y="22745700"/>
          <a:ext cx="0" cy="1257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</xdr:row>
      <xdr:rowOff>66675</xdr:rowOff>
    </xdr:from>
    <xdr:to>
      <xdr:col>0</xdr:col>
      <xdr:colOff>1571625</xdr:colOff>
      <xdr:row>34</xdr:row>
      <xdr:rowOff>152400</xdr:rowOff>
    </xdr:to>
    <xdr:pic>
      <xdr:nvPicPr>
        <xdr:cNvPr id="2075011" name="Рисунок 48" descr="NOVIcam N23W (ver.1014)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 t="13963" b="12408"/>
        <a:stretch>
          <a:fillRect/>
        </a:stretch>
      </xdr:blipFill>
      <xdr:spPr bwMode="auto">
        <a:xfrm>
          <a:off x="0" y="13163550"/>
          <a:ext cx="157162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1171575</xdr:colOff>
      <xdr:row>31</xdr:row>
      <xdr:rowOff>200025</xdr:rowOff>
    </xdr:from>
    <xdr:to>
      <xdr:col>1</xdr:col>
      <xdr:colOff>323850</xdr:colOff>
      <xdr:row>33</xdr:row>
      <xdr:rowOff>85725</xdr:rowOff>
    </xdr:to>
    <xdr:pic>
      <xdr:nvPicPr>
        <xdr:cNvPr id="2075012" name="Рисунок 7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 l="13367" t="27867" r="19792" b="6564"/>
        <a:stretch>
          <a:fillRect/>
        </a:stretch>
      </xdr:blipFill>
      <xdr:spPr bwMode="auto">
        <a:xfrm>
          <a:off x="1171575" y="12858750"/>
          <a:ext cx="7620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22860</xdr:colOff>
      <xdr:row>1</xdr:row>
      <xdr:rowOff>1088</xdr:rowOff>
    </xdr:to>
    <xdr:pic>
      <xdr:nvPicPr>
        <xdr:cNvPr id="38" name="Рисунок 37">
          <a:hlinkClick xmlns:r="http://schemas.openxmlformats.org/officeDocument/2006/relationships" r:id="rId25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6580" cy="923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628650</xdr:colOff>
      <xdr:row>0</xdr:row>
      <xdr:rowOff>485775</xdr:rowOff>
    </xdr:from>
    <xdr:to>
      <xdr:col>1</xdr:col>
      <xdr:colOff>1133475</xdr:colOff>
      <xdr:row>0</xdr:row>
      <xdr:rowOff>485775</xdr:rowOff>
    </xdr:to>
    <xdr:pic>
      <xdr:nvPicPr>
        <xdr:cNvPr id="2067407" name="Рисунок 7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4857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53</xdr:row>
      <xdr:rowOff>0</xdr:rowOff>
    </xdr:from>
    <xdr:to>
      <xdr:col>2</xdr:col>
      <xdr:colOff>600075</xdr:colOff>
      <xdr:row>53</xdr:row>
      <xdr:rowOff>0</xdr:rowOff>
    </xdr:to>
    <xdr:pic>
      <xdr:nvPicPr>
        <xdr:cNvPr id="2067408" name="Рисунок 8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714750" y="219646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371475</xdr:colOff>
      <xdr:row>21</xdr:row>
      <xdr:rowOff>85725</xdr:rowOff>
    </xdr:from>
    <xdr:to>
      <xdr:col>0</xdr:col>
      <xdr:colOff>1123950</xdr:colOff>
      <xdr:row>23</xdr:row>
      <xdr:rowOff>314325</xdr:rowOff>
    </xdr:to>
    <xdr:pic>
      <xdr:nvPicPr>
        <xdr:cNvPr id="2067409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71475" y="7724775"/>
          <a:ext cx="7524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2</xdr:row>
      <xdr:rowOff>238125</xdr:rowOff>
    </xdr:from>
    <xdr:to>
      <xdr:col>0</xdr:col>
      <xdr:colOff>1343025</xdr:colOff>
      <xdr:row>3</xdr:row>
      <xdr:rowOff>0</xdr:rowOff>
    </xdr:to>
    <xdr:pic>
      <xdr:nvPicPr>
        <xdr:cNvPr id="2067410" name="Рисунок 2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04775" y="1085850"/>
          <a:ext cx="1238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485775</xdr:colOff>
      <xdr:row>54</xdr:row>
      <xdr:rowOff>638175</xdr:rowOff>
    </xdr:from>
    <xdr:to>
      <xdr:col>0</xdr:col>
      <xdr:colOff>1171575</xdr:colOff>
      <xdr:row>55</xdr:row>
      <xdr:rowOff>485775</xdr:rowOff>
    </xdr:to>
    <xdr:pic>
      <xdr:nvPicPr>
        <xdr:cNvPr id="2067411" name="Рисунок 2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485775" y="23726775"/>
          <a:ext cx="685800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42</xdr:row>
      <xdr:rowOff>19050</xdr:rowOff>
    </xdr:from>
    <xdr:to>
      <xdr:col>0</xdr:col>
      <xdr:colOff>1238250</xdr:colOff>
      <xdr:row>43</xdr:row>
      <xdr:rowOff>428625</xdr:rowOff>
    </xdr:to>
    <xdr:pic>
      <xdr:nvPicPr>
        <xdr:cNvPr id="2067412" name="Рисунок 8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5250" y="17335500"/>
          <a:ext cx="114300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409575</xdr:colOff>
      <xdr:row>13</xdr:row>
      <xdr:rowOff>238125</xdr:rowOff>
    </xdr:from>
    <xdr:to>
      <xdr:col>0</xdr:col>
      <xdr:colOff>990600</xdr:colOff>
      <xdr:row>16</xdr:row>
      <xdr:rowOff>47625</xdr:rowOff>
    </xdr:to>
    <xdr:pic>
      <xdr:nvPicPr>
        <xdr:cNvPr id="2067413" name="Рисунок 78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9575" y="5295900"/>
          <a:ext cx="5810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600075</xdr:colOff>
      <xdr:row>26</xdr:row>
      <xdr:rowOff>314325</xdr:rowOff>
    </xdr:from>
    <xdr:to>
      <xdr:col>0</xdr:col>
      <xdr:colOff>1524000</xdr:colOff>
      <xdr:row>28</xdr:row>
      <xdr:rowOff>361950</xdr:rowOff>
    </xdr:to>
    <xdr:pic>
      <xdr:nvPicPr>
        <xdr:cNvPr id="2067414" name="Рисунок 8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0075" y="9915525"/>
          <a:ext cx="9239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952500</xdr:colOff>
      <xdr:row>10</xdr:row>
      <xdr:rowOff>104775</xdr:rowOff>
    </xdr:from>
    <xdr:to>
      <xdr:col>0</xdr:col>
      <xdr:colOff>1571625</xdr:colOff>
      <xdr:row>13</xdr:row>
      <xdr:rowOff>209550</xdr:rowOff>
    </xdr:to>
    <xdr:pic>
      <xdr:nvPicPr>
        <xdr:cNvPr id="2067415" name="Рисунок 37" descr="Tamron #13VG550ASII (ver.L16)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952500" y="4419600"/>
          <a:ext cx="61912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381000</xdr:colOff>
      <xdr:row>23</xdr:row>
      <xdr:rowOff>485775</xdr:rowOff>
    </xdr:from>
    <xdr:to>
      <xdr:col>0</xdr:col>
      <xdr:colOff>981075</xdr:colOff>
      <xdr:row>26</xdr:row>
      <xdr:rowOff>114300</xdr:rowOff>
    </xdr:to>
    <xdr:pic>
      <xdr:nvPicPr>
        <xdr:cNvPr id="2067416" name="Рисунок 41" descr="http://www.novicam.ru/image/cache/import_files/d1/d174399d-9f42-11e6-80e1-18fb7b9e5254_6308940d-1e88-11e7-80e2-18fb7b9e5254-700x500.png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81000" y="8886825"/>
          <a:ext cx="6000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3</xdr:row>
      <xdr:rowOff>85725</xdr:rowOff>
    </xdr:from>
    <xdr:to>
      <xdr:col>0</xdr:col>
      <xdr:colOff>1095375</xdr:colOff>
      <xdr:row>3</xdr:row>
      <xdr:rowOff>390525</xdr:rowOff>
    </xdr:to>
    <xdr:pic>
      <xdr:nvPicPr>
        <xdr:cNvPr id="2067417" name="Рисунок 27" descr="http://www.novicam.ru/image/3.png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14300" y="1390650"/>
          <a:ext cx="981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35</xdr:row>
      <xdr:rowOff>209550</xdr:rowOff>
    </xdr:from>
    <xdr:to>
      <xdr:col>0</xdr:col>
      <xdr:colOff>1514475</xdr:colOff>
      <xdr:row>36</xdr:row>
      <xdr:rowOff>514350</xdr:rowOff>
    </xdr:to>
    <xdr:pic>
      <xdr:nvPicPr>
        <xdr:cNvPr id="2067418" name="Рисунок 25" descr="http://www.novicam.ru/image/cache/import_files/99/9905673a-e46d-11e6-80e2-18fb7b9e5254_3dadecdc-4c19-11e7-80e3-18fb7b9e5254-700x500.png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6675" y="14373225"/>
          <a:ext cx="144780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</xdr:row>
      <xdr:rowOff>47625</xdr:rowOff>
    </xdr:from>
    <xdr:to>
      <xdr:col>0</xdr:col>
      <xdr:colOff>1562100</xdr:colOff>
      <xdr:row>9</xdr:row>
      <xdr:rowOff>161925</xdr:rowOff>
    </xdr:to>
    <xdr:pic>
      <xdr:nvPicPr>
        <xdr:cNvPr id="2067420" name="Рисунок 24" descr="http://www.novicam.ru/image/cache/import_files/de/deb8ce70-a571-11e5-80d6-18fb7b9e5254_48ecd971-75ae-11e6-80e1-18fb7b9e5254-700x500.png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9050" y="3467100"/>
          <a:ext cx="154305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48</xdr:row>
      <xdr:rowOff>0</xdr:rowOff>
    </xdr:from>
    <xdr:to>
      <xdr:col>0</xdr:col>
      <xdr:colOff>1438275</xdr:colOff>
      <xdr:row>48</xdr:row>
      <xdr:rowOff>514350</xdr:rowOff>
    </xdr:to>
    <xdr:pic>
      <xdr:nvPicPr>
        <xdr:cNvPr id="2067421" name="Рисунок 30" descr="NOVIcam PRO NC39WP (ver.1049)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66675" y="20021550"/>
          <a:ext cx="13716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45</xdr:row>
      <xdr:rowOff>9525</xdr:rowOff>
    </xdr:from>
    <xdr:to>
      <xdr:col>0</xdr:col>
      <xdr:colOff>1295400</xdr:colOff>
      <xdr:row>46</xdr:row>
      <xdr:rowOff>171450</xdr:rowOff>
    </xdr:to>
    <xdr:pic>
      <xdr:nvPicPr>
        <xdr:cNvPr id="2067422" name="Рисунок 30" descr="NOVIcam PRO NC38VP (ver. 1048)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71450" y="18545175"/>
          <a:ext cx="1123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38</xdr:row>
      <xdr:rowOff>238125</xdr:rowOff>
    </xdr:from>
    <xdr:to>
      <xdr:col>0</xdr:col>
      <xdr:colOff>1285875</xdr:colOff>
      <xdr:row>40</xdr:row>
      <xdr:rowOff>57150</xdr:rowOff>
    </xdr:to>
    <xdr:pic>
      <xdr:nvPicPr>
        <xdr:cNvPr id="2067423" name="Рисунок 1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42875" y="15649575"/>
          <a:ext cx="114300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46</xdr:row>
      <xdr:rowOff>171450</xdr:rowOff>
    </xdr:from>
    <xdr:to>
      <xdr:col>0</xdr:col>
      <xdr:colOff>1314450</xdr:colOff>
      <xdr:row>48</xdr:row>
      <xdr:rowOff>47625</xdr:rowOff>
    </xdr:to>
    <xdr:pic>
      <xdr:nvPicPr>
        <xdr:cNvPr id="2067424" name="Рисунок 1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4300" y="19478625"/>
          <a:ext cx="12001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561975</xdr:colOff>
      <xdr:row>53</xdr:row>
      <xdr:rowOff>238125</xdr:rowOff>
    </xdr:from>
    <xdr:to>
      <xdr:col>0</xdr:col>
      <xdr:colOff>1390650</xdr:colOff>
      <xdr:row>53</xdr:row>
      <xdr:rowOff>942975</xdr:rowOff>
    </xdr:to>
    <xdr:pic>
      <xdr:nvPicPr>
        <xdr:cNvPr id="2067425" name="Рисунок 1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561975" y="22202775"/>
          <a:ext cx="8286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1209675</xdr:colOff>
      <xdr:row>22</xdr:row>
      <xdr:rowOff>95250</xdr:rowOff>
    </xdr:from>
    <xdr:to>
      <xdr:col>0</xdr:col>
      <xdr:colOff>1590675</xdr:colOff>
      <xdr:row>22</xdr:row>
      <xdr:rowOff>276225</xdr:rowOff>
    </xdr:to>
    <xdr:pic>
      <xdr:nvPicPr>
        <xdr:cNvPr id="2067426" name="Рисунок 53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209675" y="8115300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53</xdr:row>
      <xdr:rowOff>276225</xdr:rowOff>
    </xdr:from>
    <xdr:to>
      <xdr:col>1</xdr:col>
      <xdr:colOff>400050</xdr:colOff>
      <xdr:row>53</xdr:row>
      <xdr:rowOff>457200</xdr:rowOff>
    </xdr:to>
    <xdr:pic>
      <xdr:nvPicPr>
        <xdr:cNvPr id="2067427" name="Рисунок 53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628775" y="22240875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0</xdr:col>
      <xdr:colOff>0</xdr:colOff>
      <xdr:row>36</xdr:row>
      <xdr:rowOff>28575</xdr:rowOff>
    </xdr:to>
    <xdr:pic>
      <xdr:nvPicPr>
        <xdr:cNvPr id="2067428" name="Рисунок 27" descr="NC13WP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0" y="12534900"/>
          <a:ext cx="0" cy="2162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1</xdr:col>
      <xdr:colOff>0</xdr:colOff>
      <xdr:row>33</xdr:row>
      <xdr:rowOff>276225</xdr:rowOff>
    </xdr:to>
    <xdr:pic>
      <xdr:nvPicPr>
        <xdr:cNvPr id="2067429" name="Рисунок 32" descr="NC13WP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1609725" y="11896725"/>
          <a:ext cx="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561975</xdr:colOff>
      <xdr:row>18</xdr:row>
      <xdr:rowOff>114300</xdr:rowOff>
    </xdr:from>
    <xdr:to>
      <xdr:col>0</xdr:col>
      <xdr:colOff>1314450</xdr:colOff>
      <xdr:row>20</xdr:row>
      <xdr:rowOff>66675</xdr:rowOff>
    </xdr:to>
    <xdr:pic>
      <xdr:nvPicPr>
        <xdr:cNvPr id="2067430" name="Рисунок 28" descr="http://www.novicam.ru/image/cache/import_files/d1/d1fa69c1-2c7f-11e6-80e1-18fb7b9e5254_2efbb27b-91ff-11e6-80e1-18fb7b9e5254-700x500.png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561975" y="6638925"/>
          <a:ext cx="75247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33</xdr:row>
      <xdr:rowOff>295275</xdr:rowOff>
    </xdr:from>
    <xdr:to>
      <xdr:col>0</xdr:col>
      <xdr:colOff>1381125</xdr:colOff>
      <xdr:row>34</xdr:row>
      <xdr:rowOff>295275</xdr:rowOff>
    </xdr:to>
    <xdr:pic>
      <xdr:nvPicPr>
        <xdr:cNvPr id="2067431" name="Рисунок 1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8575" y="12830175"/>
          <a:ext cx="13525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48</xdr:row>
      <xdr:rowOff>571500</xdr:rowOff>
    </xdr:from>
    <xdr:to>
      <xdr:col>0</xdr:col>
      <xdr:colOff>1381125</xdr:colOff>
      <xdr:row>50</xdr:row>
      <xdr:rowOff>0</xdr:rowOff>
    </xdr:to>
    <xdr:pic>
      <xdr:nvPicPr>
        <xdr:cNvPr id="2067432" name="Рисунок 52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04775" y="20593050"/>
          <a:ext cx="12763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114300</xdr:rowOff>
    </xdr:from>
    <xdr:to>
      <xdr:col>0</xdr:col>
      <xdr:colOff>342900</xdr:colOff>
      <xdr:row>15</xdr:row>
      <xdr:rowOff>314325</xdr:rowOff>
    </xdr:to>
    <xdr:pic>
      <xdr:nvPicPr>
        <xdr:cNvPr id="2067433" name="Рисунок 1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5638800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133350</xdr:rowOff>
    </xdr:from>
    <xdr:to>
      <xdr:col>0</xdr:col>
      <xdr:colOff>342900</xdr:colOff>
      <xdr:row>25</xdr:row>
      <xdr:rowOff>333375</xdr:rowOff>
    </xdr:to>
    <xdr:pic>
      <xdr:nvPicPr>
        <xdr:cNvPr id="2067434" name="Рисунок 2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0" y="9258300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19050</xdr:colOff>
      <xdr:row>55</xdr:row>
      <xdr:rowOff>266700</xdr:rowOff>
    </xdr:from>
    <xdr:to>
      <xdr:col>1</xdr:col>
      <xdr:colOff>400050</xdr:colOff>
      <xdr:row>55</xdr:row>
      <xdr:rowOff>447675</xdr:rowOff>
    </xdr:to>
    <xdr:pic>
      <xdr:nvPicPr>
        <xdr:cNvPr id="2067435" name="Рисунок 53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628775" y="24641175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1266825</xdr:colOff>
      <xdr:row>27</xdr:row>
      <xdr:rowOff>371475</xdr:rowOff>
    </xdr:from>
    <xdr:to>
      <xdr:col>1</xdr:col>
      <xdr:colOff>361950</xdr:colOff>
      <xdr:row>28</xdr:row>
      <xdr:rowOff>495300</xdr:rowOff>
    </xdr:to>
    <xdr:pic>
      <xdr:nvPicPr>
        <xdr:cNvPr id="2067436" name="Рисунок 1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 l="10005" t="20831" r="33041" b="26288"/>
        <a:stretch>
          <a:fillRect/>
        </a:stretch>
      </xdr:blipFill>
      <xdr:spPr bwMode="auto">
        <a:xfrm>
          <a:off x="1266825" y="10344150"/>
          <a:ext cx="70485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1242060</xdr:colOff>
      <xdr:row>0</xdr:row>
      <xdr:rowOff>923108</xdr:rowOff>
    </xdr:to>
    <xdr:pic>
      <xdr:nvPicPr>
        <xdr:cNvPr id="31" name="Рисунок 30">
          <a:hlinkClick xmlns:r="http://schemas.openxmlformats.org/officeDocument/2006/relationships" r:id="rId2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6580" cy="923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8</xdr:row>
      <xdr:rowOff>19050</xdr:rowOff>
    </xdr:from>
    <xdr:to>
      <xdr:col>0</xdr:col>
      <xdr:colOff>1685925</xdr:colOff>
      <xdr:row>9</xdr:row>
      <xdr:rowOff>276225</xdr:rowOff>
    </xdr:to>
    <xdr:pic>
      <xdr:nvPicPr>
        <xdr:cNvPr id="2076800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350" y="3048000"/>
          <a:ext cx="155257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34</xdr:row>
      <xdr:rowOff>28575</xdr:rowOff>
    </xdr:from>
    <xdr:to>
      <xdr:col>0</xdr:col>
      <xdr:colOff>1876425</xdr:colOff>
      <xdr:row>36</xdr:row>
      <xdr:rowOff>142875</xdr:rowOff>
    </xdr:to>
    <xdr:pic>
      <xdr:nvPicPr>
        <xdr:cNvPr id="2076801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9550" y="16897350"/>
          <a:ext cx="16668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2295525</xdr:colOff>
      <xdr:row>41</xdr:row>
      <xdr:rowOff>504825</xdr:rowOff>
    </xdr:to>
    <xdr:pic>
      <xdr:nvPicPr>
        <xdr:cNvPr id="2076802" name="Рисунок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20821650"/>
          <a:ext cx="229552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42</xdr:row>
      <xdr:rowOff>257175</xdr:rowOff>
    </xdr:from>
    <xdr:to>
      <xdr:col>0</xdr:col>
      <xdr:colOff>2543175</xdr:colOff>
      <xdr:row>42</xdr:row>
      <xdr:rowOff>714375</xdr:rowOff>
    </xdr:to>
    <xdr:pic>
      <xdr:nvPicPr>
        <xdr:cNvPr id="2076803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21650325"/>
          <a:ext cx="25431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65</xdr:row>
      <xdr:rowOff>142875</xdr:rowOff>
    </xdr:from>
    <xdr:to>
      <xdr:col>0</xdr:col>
      <xdr:colOff>2505075</xdr:colOff>
      <xdr:row>66</xdr:row>
      <xdr:rowOff>76200</xdr:rowOff>
    </xdr:to>
    <xdr:pic>
      <xdr:nvPicPr>
        <xdr:cNvPr id="2076804" name="Рисунок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32851725"/>
          <a:ext cx="25050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68</xdr:row>
      <xdr:rowOff>190500</xdr:rowOff>
    </xdr:from>
    <xdr:to>
      <xdr:col>0</xdr:col>
      <xdr:colOff>2562225</xdr:colOff>
      <xdr:row>68</xdr:row>
      <xdr:rowOff>571500</xdr:rowOff>
    </xdr:to>
    <xdr:pic>
      <xdr:nvPicPr>
        <xdr:cNvPr id="2076805" name="Рисунок 6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33956625"/>
          <a:ext cx="25622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247650</xdr:colOff>
      <xdr:row>57</xdr:row>
      <xdr:rowOff>400050</xdr:rowOff>
    </xdr:from>
    <xdr:to>
      <xdr:col>0</xdr:col>
      <xdr:colOff>2085975</xdr:colOff>
      <xdr:row>59</xdr:row>
      <xdr:rowOff>247650</xdr:rowOff>
    </xdr:to>
    <xdr:pic>
      <xdr:nvPicPr>
        <xdr:cNvPr id="2076806" name="Рисунок 3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47650" y="30422850"/>
          <a:ext cx="18383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523875</xdr:colOff>
      <xdr:row>72</xdr:row>
      <xdr:rowOff>209550</xdr:rowOff>
    </xdr:from>
    <xdr:to>
      <xdr:col>0</xdr:col>
      <xdr:colOff>2447925</xdr:colOff>
      <xdr:row>73</xdr:row>
      <xdr:rowOff>238125</xdr:rowOff>
    </xdr:to>
    <xdr:pic>
      <xdr:nvPicPr>
        <xdr:cNvPr id="2076807" name="Рисунок 92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523875" y="35404425"/>
          <a:ext cx="19240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2</xdr:row>
      <xdr:rowOff>114300</xdr:rowOff>
    </xdr:from>
    <xdr:to>
      <xdr:col>0</xdr:col>
      <xdr:colOff>1487807</xdr:colOff>
      <xdr:row>2</xdr:row>
      <xdr:rowOff>419364</xdr:rowOff>
    </xdr:to>
    <xdr:pic>
      <xdr:nvPicPr>
        <xdr:cNvPr id="50" name="Рисунок 35" descr="NOVICAM - Новикам&#10;widen your view - смотри шире"/>
        <xdr:cNvPicPr>
          <a:picLocks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 bwMode="auto">
        <a:xfrm>
          <a:off x="85725" y="1323975"/>
          <a:ext cx="1402082" cy="305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14</xdr:row>
      <xdr:rowOff>219075</xdr:rowOff>
    </xdr:from>
    <xdr:to>
      <xdr:col>0</xdr:col>
      <xdr:colOff>1943100</xdr:colOff>
      <xdr:row>15</xdr:row>
      <xdr:rowOff>247650</xdr:rowOff>
    </xdr:to>
    <xdr:pic>
      <xdr:nvPicPr>
        <xdr:cNvPr id="2076809" name="Рисунок 29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0" y="6191250"/>
          <a:ext cx="19431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19</xdr:row>
      <xdr:rowOff>447675</xdr:rowOff>
    </xdr:from>
    <xdr:to>
      <xdr:col>0</xdr:col>
      <xdr:colOff>2171700</xdr:colOff>
      <xdr:row>20</xdr:row>
      <xdr:rowOff>123825</xdr:rowOff>
    </xdr:to>
    <xdr:pic>
      <xdr:nvPicPr>
        <xdr:cNvPr id="2076810" name="Рисунок 2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61925" y="7915275"/>
          <a:ext cx="2009775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25</xdr:row>
      <xdr:rowOff>161925</xdr:rowOff>
    </xdr:from>
    <xdr:to>
      <xdr:col>1</xdr:col>
      <xdr:colOff>19050</xdr:colOff>
      <xdr:row>26</xdr:row>
      <xdr:rowOff>200025</xdr:rowOff>
    </xdr:to>
    <xdr:pic>
      <xdr:nvPicPr>
        <xdr:cNvPr id="2076811" name="Рисунок 88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76200" y="12049125"/>
          <a:ext cx="251460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400050</xdr:colOff>
      <xdr:row>30</xdr:row>
      <xdr:rowOff>219075</xdr:rowOff>
    </xdr:from>
    <xdr:to>
      <xdr:col>0</xdr:col>
      <xdr:colOff>1638300</xdr:colOff>
      <xdr:row>30</xdr:row>
      <xdr:rowOff>438150</xdr:rowOff>
    </xdr:to>
    <xdr:pic>
      <xdr:nvPicPr>
        <xdr:cNvPr id="2076812" name="Рисунок 2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00050" y="14687550"/>
          <a:ext cx="1238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409575</xdr:colOff>
      <xdr:row>30</xdr:row>
      <xdr:rowOff>523875</xdr:rowOff>
    </xdr:from>
    <xdr:to>
      <xdr:col>0</xdr:col>
      <xdr:colOff>1390650</xdr:colOff>
      <xdr:row>30</xdr:row>
      <xdr:rowOff>828675</xdr:rowOff>
    </xdr:to>
    <xdr:pic>
      <xdr:nvPicPr>
        <xdr:cNvPr id="2076813" name="Рисунок 27" descr="http://www.novicam.ru/image/3.png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09575" y="14992350"/>
          <a:ext cx="98107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3</xdr:row>
      <xdr:rowOff>38100</xdr:rowOff>
    </xdr:from>
    <xdr:to>
      <xdr:col>0</xdr:col>
      <xdr:colOff>1228725</xdr:colOff>
      <xdr:row>3</xdr:row>
      <xdr:rowOff>304800</xdr:rowOff>
    </xdr:to>
    <xdr:pic>
      <xdr:nvPicPr>
        <xdr:cNvPr id="2076814" name="Рисунок 19" descr="Картинки по запросу novicloud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3825" y="1495425"/>
          <a:ext cx="110490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2124075</xdr:colOff>
      <xdr:row>15</xdr:row>
      <xdr:rowOff>47625</xdr:rowOff>
    </xdr:from>
    <xdr:to>
      <xdr:col>0</xdr:col>
      <xdr:colOff>2533650</xdr:colOff>
      <xdr:row>15</xdr:row>
      <xdr:rowOff>295275</xdr:rowOff>
    </xdr:to>
    <xdr:pic>
      <xdr:nvPicPr>
        <xdr:cNvPr id="2076815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124075" y="6457950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2095500</xdr:colOff>
      <xdr:row>20</xdr:row>
      <xdr:rowOff>342900</xdr:rowOff>
    </xdr:from>
    <xdr:to>
      <xdr:col>0</xdr:col>
      <xdr:colOff>2505075</xdr:colOff>
      <xdr:row>20</xdr:row>
      <xdr:rowOff>590550</xdr:rowOff>
    </xdr:to>
    <xdr:pic>
      <xdr:nvPicPr>
        <xdr:cNvPr id="2076816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095500" y="8629650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2085975</xdr:colOff>
      <xdr:row>25</xdr:row>
      <xdr:rowOff>152400</xdr:rowOff>
    </xdr:from>
    <xdr:to>
      <xdr:col>0</xdr:col>
      <xdr:colOff>2495550</xdr:colOff>
      <xdr:row>25</xdr:row>
      <xdr:rowOff>400050</xdr:rowOff>
    </xdr:to>
    <xdr:pic>
      <xdr:nvPicPr>
        <xdr:cNvPr id="2076817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085975" y="12039600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2219325</xdr:colOff>
      <xdr:row>35</xdr:row>
      <xdr:rowOff>66675</xdr:rowOff>
    </xdr:from>
    <xdr:to>
      <xdr:col>1</xdr:col>
      <xdr:colOff>57150</xdr:colOff>
      <xdr:row>35</xdr:row>
      <xdr:rowOff>314325</xdr:rowOff>
    </xdr:to>
    <xdr:pic>
      <xdr:nvPicPr>
        <xdr:cNvPr id="2076818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219325" y="17164050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2190750</xdr:colOff>
      <xdr:row>36</xdr:row>
      <xdr:rowOff>161925</xdr:rowOff>
    </xdr:from>
    <xdr:to>
      <xdr:col>1</xdr:col>
      <xdr:colOff>28575</xdr:colOff>
      <xdr:row>36</xdr:row>
      <xdr:rowOff>409575</xdr:rowOff>
    </xdr:to>
    <xdr:pic>
      <xdr:nvPicPr>
        <xdr:cNvPr id="2076819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190750" y="17697450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2200275</xdr:colOff>
      <xdr:row>50</xdr:row>
      <xdr:rowOff>200025</xdr:rowOff>
    </xdr:from>
    <xdr:to>
      <xdr:col>1</xdr:col>
      <xdr:colOff>38100</xdr:colOff>
      <xdr:row>50</xdr:row>
      <xdr:rowOff>447675</xdr:rowOff>
    </xdr:to>
    <xdr:pic>
      <xdr:nvPicPr>
        <xdr:cNvPr id="2076820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200275" y="27565350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2295525</xdr:colOff>
      <xdr:row>64</xdr:row>
      <xdr:rowOff>85725</xdr:rowOff>
    </xdr:from>
    <xdr:to>
      <xdr:col>1</xdr:col>
      <xdr:colOff>133350</xdr:colOff>
      <xdr:row>65</xdr:row>
      <xdr:rowOff>142875</xdr:rowOff>
    </xdr:to>
    <xdr:pic>
      <xdr:nvPicPr>
        <xdr:cNvPr id="2076821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295525" y="32604075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2266950</xdr:colOff>
      <xdr:row>68</xdr:row>
      <xdr:rowOff>161925</xdr:rowOff>
    </xdr:from>
    <xdr:to>
      <xdr:col>1</xdr:col>
      <xdr:colOff>104775</xdr:colOff>
      <xdr:row>68</xdr:row>
      <xdr:rowOff>409575</xdr:rowOff>
    </xdr:to>
    <xdr:pic>
      <xdr:nvPicPr>
        <xdr:cNvPr id="2076822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266950" y="33928050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50</xdr:row>
      <xdr:rowOff>514350</xdr:rowOff>
    </xdr:from>
    <xdr:to>
      <xdr:col>0</xdr:col>
      <xdr:colOff>2514600</xdr:colOff>
      <xdr:row>51</xdr:row>
      <xdr:rowOff>209550</xdr:rowOff>
    </xdr:to>
    <xdr:pic>
      <xdr:nvPicPr>
        <xdr:cNvPr id="2076824" name="Рисунок 37" descr="http://www.novicam.ru/image/cache/import_files/16/168ddb92-a574-11e5-80d6-18fb7b9e5254_bc70fe49-7433-11e6-80e1-18fb7b9e5254-700x500.png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57150" y="27879675"/>
          <a:ext cx="2457450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2495550</xdr:colOff>
      <xdr:row>36</xdr:row>
      <xdr:rowOff>9525</xdr:rowOff>
    </xdr:from>
    <xdr:to>
      <xdr:col>1</xdr:col>
      <xdr:colOff>1295400</xdr:colOff>
      <xdr:row>36</xdr:row>
      <xdr:rowOff>323850</xdr:rowOff>
    </xdr:to>
    <xdr:sp macro="" textlink="">
      <xdr:nvSpPr>
        <xdr:cNvPr id="41" name="TextBox 40"/>
        <xdr:cNvSpPr txBox="1"/>
      </xdr:nvSpPr>
      <xdr:spPr>
        <a:xfrm>
          <a:off x="2495550" y="13134975"/>
          <a:ext cx="1371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>
    <xdr:from>
      <xdr:col>0</xdr:col>
      <xdr:colOff>2505075</xdr:colOff>
      <xdr:row>48</xdr:row>
      <xdr:rowOff>28575</xdr:rowOff>
    </xdr:from>
    <xdr:to>
      <xdr:col>1</xdr:col>
      <xdr:colOff>1304925</xdr:colOff>
      <xdr:row>48</xdr:row>
      <xdr:rowOff>342900</xdr:rowOff>
    </xdr:to>
    <xdr:sp macro="" textlink="">
      <xdr:nvSpPr>
        <xdr:cNvPr id="46" name="TextBox 45"/>
        <xdr:cNvSpPr txBox="1"/>
      </xdr:nvSpPr>
      <xdr:spPr>
        <a:xfrm>
          <a:off x="2505075" y="16011525"/>
          <a:ext cx="1371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>
    <xdr:from>
      <xdr:col>0</xdr:col>
      <xdr:colOff>2514600</xdr:colOff>
      <xdr:row>8</xdr:row>
      <xdr:rowOff>0</xdr:rowOff>
    </xdr:from>
    <xdr:to>
      <xdr:col>1</xdr:col>
      <xdr:colOff>1314450</xdr:colOff>
      <xdr:row>8</xdr:row>
      <xdr:rowOff>314325</xdr:rowOff>
    </xdr:to>
    <xdr:sp macro="" textlink="">
      <xdr:nvSpPr>
        <xdr:cNvPr id="44" name="TextBox 43"/>
        <xdr:cNvSpPr txBox="1"/>
      </xdr:nvSpPr>
      <xdr:spPr>
        <a:xfrm>
          <a:off x="2514600" y="3609975"/>
          <a:ext cx="1371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>
    <xdr:from>
      <xdr:col>0</xdr:col>
      <xdr:colOff>2486025</xdr:colOff>
      <xdr:row>14</xdr:row>
      <xdr:rowOff>314325</xdr:rowOff>
    </xdr:from>
    <xdr:to>
      <xdr:col>1</xdr:col>
      <xdr:colOff>1285875</xdr:colOff>
      <xdr:row>15</xdr:row>
      <xdr:rowOff>381000</xdr:rowOff>
    </xdr:to>
    <xdr:sp macro="" textlink="">
      <xdr:nvSpPr>
        <xdr:cNvPr id="45" name="TextBox 44"/>
        <xdr:cNvSpPr txBox="1"/>
      </xdr:nvSpPr>
      <xdr:spPr>
        <a:xfrm>
          <a:off x="2486025" y="6286500"/>
          <a:ext cx="1371600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>
    <xdr:from>
      <xdr:col>0</xdr:col>
      <xdr:colOff>2514600</xdr:colOff>
      <xdr:row>43</xdr:row>
      <xdr:rowOff>47625</xdr:rowOff>
    </xdr:from>
    <xdr:to>
      <xdr:col>1</xdr:col>
      <xdr:colOff>1314450</xdr:colOff>
      <xdr:row>43</xdr:row>
      <xdr:rowOff>361950</xdr:rowOff>
    </xdr:to>
    <xdr:sp macro="" textlink="">
      <xdr:nvSpPr>
        <xdr:cNvPr id="49" name="TextBox 48"/>
        <xdr:cNvSpPr txBox="1"/>
      </xdr:nvSpPr>
      <xdr:spPr>
        <a:xfrm>
          <a:off x="2514600" y="16459200"/>
          <a:ext cx="1371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>
    <xdr:from>
      <xdr:col>0</xdr:col>
      <xdr:colOff>2514600</xdr:colOff>
      <xdr:row>51</xdr:row>
      <xdr:rowOff>161925</xdr:rowOff>
    </xdr:from>
    <xdr:to>
      <xdr:col>1</xdr:col>
      <xdr:colOff>1314450</xdr:colOff>
      <xdr:row>51</xdr:row>
      <xdr:rowOff>476250</xdr:rowOff>
    </xdr:to>
    <xdr:sp macro="" textlink="">
      <xdr:nvSpPr>
        <xdr:cNvPr id="55" name="TextBox 54"/>
        <xdr:cNvSpPr txBox="1"/>
      </xdr:nvSpPr>
      <xdr:spPr>
        <a:xfrm>
          <a:off x="2514600" y="18973800"/>
          <a:ext cx="1371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>
    <xdr:from>
      <xdr:col>0</xdr:col>
      <xdr:colOff>2505075</xdr:colOff>
      <xdr:row>49</xdr:row>
      <xdr:rowOff>371475</xdr:rowOff>
    </xdr:from>
    <xdr:to>
      <xdr:col>1</xdr:col>
      <xdr:colOff>1304925</xdr:colOff>
      <xdr:row>49</xdr:row>
      <xdr:rowOff>685800</xdr:rowOff>
    </xdr:to>
    <xdr:sp macro="" textlink="">
      <xdr:nvSpPr>
        <xdr:cNvPr id="47" name="TextBox 46"/>
        <xdr:cNvSpPr txBox="1"/>
      </xdr:nvSpPr>
      <xdr:spPr>
        <a:xfrm>
          <a:off x="2505075" y="21526500"/>
          <a:ext cx="1371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 editAs="oneCell">
    <xdr:from>
      <xdr:col>0</xdr:col>
      <xdr:colOff>47625</xdr:colOff>
      <xdr:row>10</xdr:row>
      <xdr:rowOff>219075</xdr:rowOff>
    </xdr:from>
    <xdr:to>
      <xdr:col>0</xdr:col>
      <xdr:colOff>1600200</xdr:colOff>
      <xdr:row>12</xdr:row>
      <xdr:rowOff>295275</xdr:rowOff>
    </xdr:to>
    <xdr:pic>
      <xdr:nvPicPr>
        <xdr:cNvPr id="2076832" name="Рисунок 1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7625" y="4505325"/>
          <a:ext cx="155257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2486025</xdr:colOff>
      <xdr:row>10</xdr:row>
      <xdr:rowOff>276225</xdr:rowOff>
    </xdr:from>
    <xdr:to>
      <xdr:col>1</xdr:col>
      <xdr:colOff>1285875</xdr:colOff>
      <xdr:row>11</xdr:row>
      <xdr:rowOff>219075</xdr:rowOff>
    </xdr:to>
    <xdr:sp macro="" textlink="">
      <xdr:nvSpPr>
        <xdr:cNvPr id="54" name="TextBox 53"/>
        <xdr:cNvSpPr txBox="1"/>
      </xdr:nvSpPr>
      <xdr:spPr>
        <a:xfrm>
          <a:off x="2486025" y="5143500"/>
          <a:ext cx="1371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>
    <xdr:from>
      <xdr:col>0</xdr:col>
      <xdr:colOff>2486025</xdr:colOff>
      <xdr:row>12</xdr:row>
      <xdr:rowOff>371475</xdr:rowOff>
    </xdr:from>
    <xdr:to>
      <xdr:col>1</xdr:col>
      <xdr:colOff>1285875</xdr:colOff>
      <xdr:row>14</xdr:row>
      <xdr:rowOff>0</xdr:rowOff>
    </xdr:to>
    <xdr:sp macro="" textlink="">
      <xdr:nvSpPr>
        <xdr:cNvPr id="56" name="TextBox 55"/>
        <xdr:cNvSpPr txBox="1"/>
      </xdr:nvSpPr>
      <xdr:spPr>
        <a:xfrm>
          <a:off x="2486025" y="6048375"/>
          <a:ext cx="1371600" cy="504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>
    <xdr:from>
      <xdr:col>0</xdr:col>
      <xdr:colOff>1809750</xdr:colOff>
      <xdr:row>10</xdr:row>
      <xdr:rowOff>238126</xdr:rowOff>
    </xdr:from>
    <xdr:to>
      <xdr:col>1</xdr:col>
      <xdr:colOff>366878</xdr:colOff>
      <xdr:row>12</xdr:row>
      <xdr:rowOff>8442</xdr:rowOff>
    </xdr:to>
    <xdr:sp macro="" textlink="">
      <xdr:nvSpPr>
        <xdr:cNvPr id="59" name="TextBox 58"/>
        <xdr:cNvSpPr txBox="1"/>
      </xdr:nvSpPr>
      <xdr:spPr>
        <a:xfrm rot="19108980">
          <a:off x="1809750" y="5105401"/>
          <a:ext cx="1128878" cy="579941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2800" b="1" i="0" u="none" strike="noStrike" kern="0" cap="none" spc="0" normalizeH="0" baseline="0" noProof="0">
              <a:ln>
                <a:noFill/>
              </a:ln>
              <a:solidFill>
                <a:srgbClr val="009900"/>
              </a:solidFill>
              <a:effectLst/>
              <a:uLnTx/>
              <a:uFillTx/>
              <a:latin typeface="Gabriola" panose="04040605051002020D02" pitchFamily="82" charset="0"/>
              <a:ea typeface="+mn-ea"/>
              <a:cs typeface="+mn-cs"/>
            </a:rPr>
            <a:t>Скоро!</a:t>
          </a:r>
        </a:p>
      </xdr:txBody>
    </xdr:sp>
    <xdr:clientData/>
  </xdr:twoCellAnchor>
  <xdr:twoCellAnchor editAs="oneCell">
    <xdr:from>
      <xdr:col>0</xdr:col>
      <xdr:colOff>2133600</xdr:colOff>
      <xdr:row>14</xdr:row>
      <xdr:rowOff>85725</xdr:rowOff>
    </xdr:from>
    <xdr:to>
      <xdr:col>0</xdr:col>
      <xdr:colOff>2543175</xdr:colOff>
      <xdr:row>14</xdr:row>
      <xdr:rowOff>333375</xdr:rowOff>
    </xdr:to>
    <xdr:pic>
      <xdr:nvPicPr>
        <xdr:cNvPr id="2076836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133600" y="6057900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2190750</xdr:colOff>
      <xdr:row>40</xdr:row>
      <xdr:rowOff>152400</xdr:rowOff>
    </xdr:from>
    <xdr:to>
      <xdr:col>1</xdr:col>
      <xdr:colOff>28575</xdr:colOff>
      <xdr:row>40</xdr:row>
      <xdr:rowOff>400050</xdr:rowOff>
    </xdr:to>
    <xdr:pic>
      <xdr:nvPicPr>
        <xdr:cNvPr id="2076837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190750" y="20345400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2486025</xdr:colOff>
      <xdr:row>42</xdr:row>
      <xdr:rowOff>0</xdr:rowOff>
    </xdr:from>
    <xdr:to>
      <xdr:col>1</xdr:col>
      <xdr:colOff>1285875</xdr:colOff>
      <xdr:row>42</xdr:row>
      <xdr:rowOff>314325</xdr:rowOff>
    </xdr:to>
    <xdr:sp macro="" textlink="">
      <xdr:nvSpPr>
        <xdr:cNvPr id="52" name="TextBox 51"/>
        <xdr:cNvSpPr txBox="1"/>
      </xdr:nvSpPr>
      <xdr:spPr>
        <a:xfrm>
          <a:off x="2486025" y="19764375"/>
          <a:ext cx="1371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>
    <xdr:from>
      <xdr:col>0</xdr:col>
      <xdr:colOff>2524125</xdr:colOff>
      <xdr:row>47</xdr:row>
      <xdr:rowOff>0</xdr:rowOff>
    </xdr:from>
    <xdr:to>
      <xdr:col>1</xdr:col>
      <xdr:colOff>1323975</xdr:colOff>
      <xdr:row>47</xdr:row>
      <xdr:rowOff>295275</xdr:rowOff>
    </xdr:to>
    <xdr:sp macro="" textlink="">
      <xdr:nvSpPr>
        <xdr:cNvPr id="57" name="TextBox 56"/>
        <xdr:cNvSpPr txBox="1"/>
      </xdr:nvSpPr>
      <xdr:spPr>
        <a:xfrm>
          <a:off x="2524125" y="21155025"/>
          <a:ext cx="1371600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>
    <xdr:from>
      <xdr:col>0</xdr:col>
      <xdr:colOff>2514600</xdr:colOff>
      <xdr:row>46</xdr:row>
      <xdr:rowOff>9525</xdr:rowOff>
    </xdr:from>
    <xdr:to>
      <xdr:col>1</xdr:col>
      <xdr:colOff>1314450</xdr:colOff>
      <xdr:row>46</xdr:row>
      <xdr:rowOff>323850</xdr:rowOff>
    </xdr:to>
    <xdr:sp macro="" textlink="">
      <xdr:nvSpPr>
        <xdr:cNvPr id="61" name="TextBox 60"/>
        <xdr:cNvSpPr txBox="1"/>
      </xdr:nvSpPr>
      <xdr:spPr>
        <a:xfrm>
          <a:off x="2514600" y="21164550"/>
          <a:ext cx="1371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 editAs="oneCell">
    <xdr:from>
      <xdr:col>0</xdr:col>
      <xdr:colOff>2190750</xdr:colOff>
      <xdr:row>46</xdr:row>
      <xdr:rowOff>180975</xdr:rowOff>
    </xdr:from>
    <xdr:to>
      <xdr:col>1</xdr:col>
      <xdr:colOff>28575</xdr:colOff>
      <xdr:row>46</xdr:row>
      <xdr:rowOff>428625</xdr:rowOff>
    </xdr:to>
    <xdr:pic>
      <xdr:nvPicPr>
        <xdr:cNvPr id="2076841" name="Рисунок 1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190750" y="24088725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2514600</xdr:colOff>
      <xdr:row>45</xdr:row>
      <xdr:rowOff>0</xdr:rowOff>
    </xdr:from>
    <xdr:to>
      <xdr:col>1</xdr:col>
      <xdr:colOff>1314450</xdr:colOff>
      <xdr:row>45</xdr:row>
      <xdr:rowOff>638175</xdr:rowOff>
    </xdr:to>
    <xdr:sp macro="" textlink="">
      <xdr:nvSpPr>
        <xdr:cNvPr id="63" name="TextBox 62"/>
        <xdr:cNvSpPr txBox="1"/>
      </xdr:nvSpPr>
      <xdr:spPr>
        <a:xfrm>
          <a:off x="2514600" y="21297900"/>
          <a:ext cx="1371600" cy="638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 editAs="oneCell">
    <xdr:from>
      <xdr:col>0</xdr:col>
      <xdr:colOff>2181225</xdr:colOff>
      <xdr:row>45</xdr:row>
      <xdr:rowOff>209550</xdr:rowOff>
    </xdr:from>
    <xdr:to>
      <xdr:col>1</xdr:col>
      <xdr:colOff>19050</xdr:colOff>
      <xdr:row>45</xdr:row>
      <xdr:rowOff>457200</xdr:rowOff>
    </xdr:to>
    <xdr:pic>
      <xdr:nvPicPr>
        <xdr:cNvPr id="2076843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181225" y="23421975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171450</xdr:colOff>
      <xdr:row>39</xdr:row>
      <xdr:rowOff>28575</xdr:rowOff>
    </xdr:from>
    <xdr:to>
      <xdr:col>0</xdr:col>
      <xdr:colOff>1838325</xdr:colOff>
      <xdr:row>41</xdr:row>
      <xdr:rowOff>19050</xdr:rowOff>
    </xdr:to>
    <xdr:pic>
      <xdr:nvPicPr>
        <xdr:cNvPr id="2076844" name="Рисунок 2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71450" y="20050125"/>
          <a:ext cx="16668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46</xdr:row>
      <xdr:rowOff>438150</xdr:rowOff>
    </xdr:from>
    <xdr:to>
      <xdr:col>0</xdr:col>
      <xdr:colOff>2543175</xdr:colOff>
      <xdr:row>47</xdr:row>
      <xdr:rowOff>200025</xdr:rowOff>
    </xdr:to>
    <xdr:pic>
      <xdr:nvPicPr>
        <xdr:cNvPr id="207684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24345900"/>
          <a:ext cx="25431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49</xdr:row>
      <xdr:rowOff>447675</xdr:rowOff>
    </xdr:from>
    <xdr:to>
      <xdr:col>0</xdr:col>
      <xdr:colOff>2543175</xdr:colOff>
      <xdr:row>49</xdr:row>
      <xdr:rowOff>904875</xdr:rowOff>
    </xdr:to>
    <xdr:pic>
      <xdr:nvPicPr>
        <xdr:cNvPr id="2076846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26508075"/>
          <a:ext cx="25431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37</xdr:row>
      <xdr:rowOff>85725</xdr:rowOff>
    </xdr:from>
    <xdr:to>
      <xdr:col>0</xdr:col>
      <xdr:colOff>2076450</xdr:colOff>
      <xdr:row>37</xdr:row>
      <xdr:rowOff>542925</xdr:rowOff>
    </xdr:to>
    <xdr:pic>
      <xdr:nvPicPr>
        <xdr:cNvPr id="2076847" name="Рисунок 1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0" y="18249900"/>
          <a:ext cx="20764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2495550</xdr:colOff>
      <xdr:row>41</xdr:row>
      <xdr:rowOff>0</xdr:rowOff>
    </xdr:from>
    <xdr:to>
      <xdr:col>1</xdr:col>
      <xdr:colOff>1295400</xdr:colOff>
      <xdr:row>41</xdr:row>
      <xdr:rowOff>276225</xdr:rowOff>
    </xdr:to>
    <xdr:sp macro="" textlink="">
      <xdr:nvSpPr>
        <xdr:cNvPr id="66" name="TextBox 65"/>
        <xdr:cNvSpPr txBox="1"/>
      </xdr:nvSpPr>
      <xdr:spPr>
        <a:xfrm>
          <a:off x="2495550" y="16687800"/>
          <a:ext cx="1371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>
    <xdr:from>
      <xdr:col>0</xdr:col>
      <xdr:colOff>2505075</xdr:colOff>
      <xdr:row>37</xdr:row>
      <xdr:rowOff>114300</xdr:rowOff>
    </xdr:from>
    <xdr:to>
      <xdr:col>1</xdr:col>
      <xdr:colOff>1304925</xdr:colOff>
      <xdr:row>37</xdr:row>
      <xdr:rowOff>428625</xdr:rowOff>
    </xdr:to>
    <xdr:sp macro="" textlink="">
      <xdr:nvSpPr>
        <xdr:cNvPr id="70" name="TextBox 69"/>
        <xdr:cNvSpPr txBox="1"/>
      </xdr:nvSpPr>
      <xdr:spPr>
        <a:xfrm>
          <a:off x="2505075" y="14544675"/>
          <a:ext cx="1371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>
    <xdr:from>
      <xdr:col>0</xdr:col>
      <xdr:colOff>0</xdr:colOff>
      <xdr:row>48</xdr:row>
      <xdr:rowOff>85725</xdr:rowOff>
    </xdr:from>
    <xdr:to>
      <xdr:col>1</xdr:col>
      <xdr:colOff>19050</xdr:colOff>
      <xdr:row>48</xdr:row>
      <xdr:rowOff>666750</xdr:rowOff>
    </xdr:to>
    <xdr:pic>
      <xdr:nvPicPr>
        <xdr:cNvPr id="2076850" name="Рисунок 63" descr="TR2216А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0" y="25384125"/>
          <a:ext cx="25908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2505075</xdr:colOff>
      <xdr:row>38</xdr:row>
      <xdr:rowOff>114300</xdr:rowOff>
    </xdr:from>
    <xdr:to>
      <xdr:col>1</xdr:col>
      <xdr:colOff>1304925</xdr:colOff>
      <xdr:row>38</xdr:row>
      <xdr:rowOff>428625</xdr:rowOff>
    </xdr:to>
    <xdr:sp macro="" textlink="">
      <xdr:nvSpPr>
        <xdr:cNvPr id="62" name="TextBox 61"/>
        <xdr:cNvSpPr txBox="1"/>
      </xdr:nvSpPr>
      <xdr:spPr>
        <a:xfrm>
          <a:off x="2505075" y="14544675"/>
          <a:ext cx="13716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990099"/>
              </a:solidFill>
              <a:latin typeface="Arial" panose="020B0604020202020204" pitchFamily="34" charset="0"/>
              <a:cs typeface="Arial" panose="020B0604020202020204" pitchFamily="34" charset="0"/>
            </a:rPr>
            <a:t>Мультиформат</a:t>
          </a:r>
        </a:p>
      </xdr:txBody>
    </xdr:sp>
    <xdr:clientData/>
  </xdr:twoCellAnchor>
  <xdr:twoCellAnchor editAs="oneCell">
    <xdr:from>
      <xdr:col>0</xdr:col>
      <xdr:colOff>0</xdr:colOff>
      <xdr:row>27</xdr:row>
      <xdr:rowOff>533400</xdr:rowOff>
    </xdr:from>
    <xdr:to>
      <xdr:col>0</xdr:col>
      <xdr:colOff>2533650</xdr:colOff>
      <xdr:row>28</xdr:row>
      <xdr:rowOff>0</xdr:rowOff>
    </xdr:to>
    <xdr:pic>
      <xdr:nvPicPr>
        <xdr:cNvPr id="2076852" name="Рисунок 2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13201650"/>
          <a:ext cx="25336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2105025</xdr:colOff>
      <xdr:row>27</xdr:row>
      <xdr:rowOff>419100</xdr:rowOff>
    </xdr:from>
    <xdr:to>
      <xdr:col>0</xdr:col>
      <xdr:colOff>2514600</xdr:colOff>
      <xdr:row>27</xdr:row>
      <xdr:rowOff>666750</xdr:rowOff>
    </xdr:to>
    <xdr:pic>
      <xdr:nvPicPr>
        <xdr:cNvPr id="2076853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105025" y="13087350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2171700</xdr:colOff>
      <xdr:row>27</xdr:row>
      <xdr:rowOff>304800</xdr:rowOff>
    </xdr:from>
    <xdr:to>
      <xdr:col>1</xdr:col>
      <xdr:colOff>704850</xdr:colOff>
      <xdr:row>27</xdr:row>
      <xdr:rowOff>981075</xdr:rowOff>
    </xdr:to>
    <xdr:pic>
      <xdr:nvPicPr>
        <xdr:cNvPr id="2076854" name="Рисунок 3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 l="4617" t="19231" r="6157" b="23885"/>
        <a:stretch>
          <a:fillRect/>
        </a:stretch>
      </xdr:blipFill>
      <xdr:spPr bwMode="auto">
        <a:xfrm>
          <a:off x="2171700" y="12973050"/>
          <a:ext cx="11049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304800</xdr:rowOff>
    </xdr:from>
    <xdr:to>
      <xdr:col>0</xdr:col>
      <xdr:colOff>2400300</xdr:colOff>
      <xdr:row>23</xdr:row>
      <xdr:rowOff>657225</xdr:rowOff>
    </xdr:to>
    <xdr:pic>
      <xdr:nvPicPr>
        <xdr:cNvPr id="2076855" name="Рисунок 1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0" y="10991850"/>
          <a:ext cx="240030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2009775</xdr:colOff>
      <xdr:row>23</xdr:row>
      <xdr:rowOff>76200</xdr:rowOff>
    </xdr:from>
    <xdr:to>
      <xdr:col>1</xdr:col>
      <xdr:colOff>466725</xdr:colOff>
      <xdr:row>23</xdr:row>
      <xdr:rowOff>752475</xdr:rowOff>
    </xdr:to>
    <xdr:pic>
      <xdr:nvPicPr>
        <xdr:cNvPr id="2076856" name="Рисунок 3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 l="-1537" t="18428" r="18465" b="24689"/>
        <a:stretch>
          <a:fillRect/>
        </a:stretch>
      </xdr:blipFill>
      <xdr:spPr bwMode="auto">
        <a:xfrm>
          <a:off x="2009775" y="10763250"/>
          <a:ext cx="10287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22</xdr:row>
      <xdr:rowOff>209550</xdr:rowOff>
    </xdr:from>
    <xdr:to>
      <xdr:col>0</xdr:col>
      <xdr:colOff>2314575</xdr:colOff>
      <xdr:row>22</xdr:row>
      <xdr:rowOff>581025</xdr:rowOff>
    </xdr:to>
    <xdr:pic>
      <xdr:nvPicPr>
        <xdr:cNvPr id="2076857" name="Рисунок 2"/>
        <xdr:cNvPicPr>
          <a:picLocks noChangeAspect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0" y="9896475"/>
          <a:ext cx="231457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1981200</xdr:colOff>
      <xdr:row>22</xdr:row>
      <xdr:rowOff>171450</xdr:rowOff>
    </xdr:from>
    <xdr:to>
      <xdr:col>0</xdr:col>
      <xdr:colOff>2390775</xdr:colOff>
      <xdr:row>22</xdr:row>
      <xdr:rowOff>419100</xdr:rowOff>
    </xdr:to>
    <xdr:pic>
      <xdr:nvPicPr>
        <xdr:cNvPr id="2076858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981200" y="9858375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1943100</xdr:colOff>
      <xdr:row>22</xdr:row>
      <xdr:rowOff>123825</xdr:rowOff>
    </xdr:from>
    <xdr:to>
      <xdr:col>1</xdr:col>
      <xdr:colOff>400050</xdr:colOff>
      <xdr:row>22</xdr:row>
      <xdr:rowOff>800100</xdr:rowOff>
    </xdr:to>
    <xdr:pic>
      <xdr:nvPicPr>
        <xdr:cNvPr id="2076859" name="Рисунок 3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 l="-1537" t="18428" r="18465" b="24689"/>
        <a:stretch>
          <a:fillRect/>
        </a:stretch>
      </xdr:blipFill>
      <xdr:spPr bwMode="auto">
        <a:xfrm>
          <a:off x="1943100" y="9810750"/>
          <a:ext cx="1028700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2105025</xdr:colOff>
      <xdr:row>19</xdr:row>
      <xdr:rowOff>285750</xdr:rowOff>
    </xdr:from>
    <xdr:to>
      <xdr:col>0</xdr:col>
      <xdr:colOff>2514600</xdr:colOff>
      <xdr:row>19</xdr:row>
      <xdr:rowOff>533400</xdr:rowOff>
    </xdr:to>
    <xdr:pic>
      <xdr:nvPicPr>
        <xdr:cNvPr id="2076860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105025" y="7753350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43</xdr:row>
      <xdr:rowOff>647700</xdr:rowOff>
    </xdr:from>
    <xdr:to>
      <xdr:col>0</xdr:col>
      <xdr:colOff>1714500</xdr:colOff>
      <xdr:row>46</xdr:row>
      <xdr:rowOff>0</xdr:rowOff>
    </xdr:to>
    <xdr:pic>
      <xdr:nvPicPr>
        <xdr:cNvPr id="2076861" name="Рисунок 1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85750" y="22993350"/>
          <a:ext cx="14287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390525</xdr:colOff>
      <xdr:row>37</xdr:row>
      <xdr:rowOff>857250</xdr:rowOff>
    </xdr:from>
    <xdr:to>
      <xdr:col>0</xdr:col>
      <xdr:colOff>1905000</xdr:colOff>
      <xdr:row>38</xdr:row>
      <xdr:rowOff>962025</xdr:rowOff>
    </xdr:to>
    <xdr:pic>
      <xdr:nvPicPr>
        <xdr:cNvPr id="2076862" name="Рисунок 2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90525" y="19021425"/>
          <a:ext cx="15144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2257425</xdr:colOff>
      <xdr:row>65</xdr:row>
      <xdr:rowOff>314325</xdr:rowOff>
    </xdr:from>
    <xdr:to>
      <xdr:col>1</xdr:col>
      <xdr:colOff>95250</xdr:colOff>
      <xdr:row>66</xdr:row>
      <xdr:rowOff>85725</xdr:rowOff>
    </xdr:to>
    <xdr:pic>
      <xdr:nvPicPr>
        <xdr:cNvPr id="2076863" name="Рисунок 35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257425" y="33023175"/>
          <a:ext cx="409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126022</xdr:colOff>
      <xdr:row>0</xdr:row>
      <xdr:rowOff>1158240</xdr:rowOff>
    </xdr:to>
    <xdr:pic>
      <xdr:nvPicPr>
        <xdr:cNvPr id="67" name="Рисунок 66">
          <a:hlinkClick xmlns:r="http://schemas.openxmlformats.org/officeDocument/2006/relationships" r:id="rId29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690902" cy="1158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46</xdr:row>
      <xdr:rowOff>0</xdr:rowOff>
    </xdr:from>
    <xdr:to>
      <xdr:col>2</xdr:col>
      <xdr:colOff>600075</xdr:colOff>
      <xdr:row>46</xdr:row>
      <xdr:rowOff>0</xdr:rowOff>
    </xdr:to>
    <xdr:pic>
      <xdr:nvPicPr>
        <xdr:cNvPr id="2071079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43250" y="1393507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39</xdr:row>
      <xdr:rowOff>0</xdr:rowOff>
    </xdr:from>
    <xdr:to>
      <xdr:col>2</xdr:col>
      <xdr:colOff>600075</xdr:colOff>
      <xdr:row>39</xdr:row>
      <xdr:rowOff>0</xdr:rowOff>
    </xdr:to>
    <xdr:pic>
      <xdr:nvPicPr>
        <xdr:cNvPr id="2071080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43250" y="1214437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342900</xdr:colOff>
      <xdr:row>38</xdr:row>
      <xdr:rowOff>142875</xdr:rowOff>
    </xdr:from>
    <xdr:to>
      <xdr:col>0</xdr:col>
      <xdr:colOff>1323975</xdr:colOff>
      <xdr:row>40</xdr:row>
      <xdr:rowOff>123825</xdr:rowOff>
    </xdr:to>
    <xdr:pic>
      <xdr:nvPicPr>
        <xdr:cNvPr id="2071081" name="Рисунок 1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2900" y="11972925"/>
          <a:ext cx="9810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32</xdr:row>
      <xdr:rowOff>19050</xdr:rowOff>
    </xdr:from>
    <xdr:to>
      <xdr:col>0</xdr:col>
      <xdr:colOff>1095375</xdr:colOff>
      <xdr:row>34</xdr:row>
      <xdr:rowOff>123825</xdr:rowOff>
    </xdr:to>
    <xdr:pic>
      <xdr:nvPicPr>
        <xdr:cNvPr id="2071082" name="Рисунок 2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0025" y="10515600"/>
          <a:ext cx="89535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171449</xdr:colOff>
      <xdr:row>12</xdr:row>
      <xdr:rowOff>123825</xdr:rowOff>
    </xdr:from>
    <xdr:ext cx="752475" cy="733426"/>
    <xdr:pic>
      <xdr:nvPicPr>
        <xdr:cNvPr id="27" name="Рисунок 1"/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/>
        <a:stretch/>
      </xdr:blipFill>
      <xdr:spPr bwMode="auto">
        <a:xfrm>
          <a:off x="171449" y="2428875"/>
          <a:ext cx="752475" cy="733426"/>
        </a:xfrm>
        <a:prstGeom prst="rect">
          <a:avLst/>
        </a:prstGeom>
        <a:noFill/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57150</xdr:colOff>
      <xdr:row>17</xdr:row>
      <xdr:rowOff>85725</xdr:rowOff>
    </xdr:from>
    <xdr:to>
      <xdr:col>0</xdr:col>
      <xdr:colOff>1314450</xdr:colOff>
      <xdr:row>18</xdr:row>
      <xdr:rowOff>85725</xdr:rowOff>
    </xdr:to>
    <xdr:pic>
      <xdr:nvPicPr>
        <xdr:cNvPr id="2071084" name="Рисунок 113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7150" y="6829425"/>
          <a:ext cx="12573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19</xdr:row>
      <xdr:rowOff>66675</xdr:rowOff>
    </xdr:from>
    <xdr:to>
      <xdr:col>0</xdr:col>
      <xdr:colOff>1200150</xdr:colOff>
      <xdr:row>21</xdr:row>
      <xdr:rowOff>161925</xdr:rowOff>
    </xdr:to>
    <xdr:pic>
      <xdr:nvPicPr>
        <xdr:cNvPr id="2071085" name="Рисунок 5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" y="7467600"/>
          <a:ext cx="9239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581025</xdr:colOff>
      <xdr:row>28</xdr:row>
      <xdr:rowOff>123825</xdr:rowOff>
    </xdr:from>
    <xdr:to>
      <xdr:col>0</xdr:col>
      <xdr:colOff>1390650</xdr:colOff>
      <xdr:row>30</xdr:row>
      <xdr:rowOff>200025</xdr:rowOff>
    </xdr:to>
    <xdr:pic>
      <xdr:nvPicPr>
        <xdr:cNvPr id="2071086" name="Рисунок 31" descr="NOVIcam AM510G (ver.4095)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581025" y="948690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26</xdr:row>
      <xdr:rowOff>295275</xdr:rowOff>
    </xdr:from>
    <xdr:to>
      <xdr:col>0</xdr:col>
      <xdr:colOff>781050</xdr:colOff>
      <xdr:row>29</xdr:row>
      <xdr:rowOff>171450</xdr:rowOff>
    </xdr:to>
    <xdr:pic>
      <xdr:nvPicPr>
        <xdr:cNvPr id="2071087" name="Рисунок 29" descr="NOVIcam AM16 (ver.4009)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23825" y="9020175"/>
          <a:ext cx="65722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361950</xdr:colOff>
      <xdr:row>35</xdr:row>
      <xdr:rowOff>28575</xdr:rowOff>
    </xdr:from>
    <xdr:to>
      <xdr:col>0</xdr:col>
      <xdr:colOff>1028700</xdr:colOff>
      <xdr:row>38</xdr:row>
      <xdr:rowOff>190500</xdr:rowOff>
    </xdr:to>
    <xdr:pic>
      <xdr:nvPicPr>
        <xdr:cNvPr id="2071088" name="Рисунок 34" descr="NOVIcam C11 (ver.1010)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61950" y="11306175"/>
          <a:ext cx="66675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14</xdr:row>
      <xdr:rowOff>371475</xdr:rowOff>
    </xdr:from>
    <xdr:to>
      <xdr:col>0</xdr:col>
      <xdr:colOff>942975</xdr:colOff>
      <xdr:row>16</xdr:row>
      <xdr:rowOff>161925</xdr:rowOff>
    </xdr:to>
    <xdr:pic>
      <xdr:nvPicPr>
        <xdr:cNvPr id="2071089" name="Рисунок 37" descr="NOVIcam PH790 (ver.347)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04775" y="6067425"/>
          <a:ext cx="8382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48</xdr:row>
      <xdr:rowOff>0</xdr:rowOff>
    </xdr:from>
    <xdr:to>
      <xdr:col>2</xdr:col>
      <xdr:colOff>600075</xdr:colOff>
      <xdr:row>48</xdr:row>
      <xdr:rowOff>0</xdr:rowOff>
    </xdr:to>
    <xdr:pic>
      <xdr:nvPicPr>
        <xdr:cNvPr id="2071090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43250" y="1467802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49</xdr:row>
      <xdr:rowOff>0</xdr:rowOff>
    </xdr:from>
    <xdr:to>
      <xdr:col>2</xdr:col>
      <xdr:colOff>600075</xdr:colOff>
      <xdr:row>49</xdr:row>
      <xdr:rowOff>0</xdr:rowOff>
    </xdr:to>
    <xdr:pic>
      <xdr:nvPicPr>
        <xdr:cNvPr id="2071091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43250" y="148780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48</xdr:row>
      <xdr:rowOff>0</xdr:rowOff>
    </xdr:from>
    <xdr:to>
      <xdr:col>2</xdr:col>
      <xdr:colOff>600075</xdr:colOff>
      <xdr:row>48</xdr:row>
      <xdr:rowOff>0</xdr:rowOff>
    </xdr:to>
    <xdr:pic>
      <xdr:nvPicPr>
        <xdr:cNvPr id="2071092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43250" y="1467802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61</xdr:row>
      <xdr:rowOff>0</xdr:rowOff>
    </xdr:from>
    <xdr:to>
      <xdr:col>2</xdr:col>
      <xdr:colOff>600075</xdr:colOff>
      <xdr:row>61</xdr:row>
      <xdr:rowOff>0</xdr:rowOff>
    </xdr:to>
    <xdr:pic>
      <xdr:nvPicPr>
        <xdr:cNvPr id="2071093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43250" y="1957387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390525</xdr:colOff>
      <xdr:row>59</xdr:row>
      <xdr:rowOff>523875</xdr:rowOff>
    </xdr:from>
    <xdr:to>
      <xdr:col>0</xdr:col>
      <xdr:colOff>1371600</xdr:colOff>
      <xdr:row>65</xdr:row>
      <xdr:rowOff>133350</xdr:rowOff>
    </xdr:to>
    <xdr:pic>
      <xdr:nvPicPr>
        <xdr:cNvPr id="2071094" name="Рисунок 1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90525" y="19278600"/>
          <a:ext cx="981075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152400</xdr:colOff>
      <xdr:row>58</xdr:row>
      <xdr:rowOff>0</xdr:rowOff>
    </xdr:from>
    <xdr:to>
      <xdr:col>2</xdr:col>
      <xdr:colOff>571500</xdr:colOff>
      <xdr:row>58</xdr:row>
      <xdr:rowOff>0</xdr:rowOff>
    </xdr:to>
    <xdr:pic>
      <xdr:nvPicPr>
        <xdr:cNvPr id="2071095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14675" y="1854517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209550</xdr:colOff>
      <xdr:row>59</xdr:row>
      <xdr:rowOff>95250</xdr:rowOff>
    </xdr:from>
    <xdr:to>
      <xdr:col>1</xdr:col>
      <xdr:colOff>1162050</xdr:colOff>
      <xdr:row>59</xdr:row>
      <xdr:rowOff>571500</xdr:rowOff>
    </xdr:to>
    <xdr:pic>
      <xdr:nvPicPr>
        <xdr:cNvPr id="2071096" name="Рисунок 31" descr="Жесткие диски WD Purple для систем наблюдения | БОЛЬШАЯ ЕМКОСТЬ ДЛЯ ХРАНЕНИЯ ДАННЫХ. ОТМЕННЫЕ ХАРАКТЕРИСТИКИ ДЛЯ СИСТЕМ ВИДЕОНАБЛЮДЕНИЯ.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619250" y="18849975"/>
          <a:ext cx="9525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11</xdr:row>
      <xdr:rowOff>28575</xdr:rowOff>
    </xdr:from>
    <xdr:to>
      <xdr:col>0</xdr:col>
      <xdr:colOff>1238250</xdr:colOff>
      <xdr:row>13</xdr:row>
      <xdr:rowOff>38100</xdr:rowOff>
    </xdr:to>
    <xdr:pic>
      <xdr:nvPicPr>
        <xdr:cNvPr id="2071097" name="Рисунок 33" descr="NOVIcam CH102 (ver.127)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57150" y="4791075"/>
          <a:ext cx="11811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29</xdr:row>
      <xdr:rowOff>266700</xdr:rowOff>
    </xdr:from>
    <xdr:to>
      <xdr:col>0</xdr:col>
      <xdr:colOff>914400</xdr:colOff>
      <xdr:row>31</xdr:row>
      <xdr:rowOff>95250</xdr:rowOff>
    </xdr:to>
    <xdr:pic>
      <xdr:nvPicPr>
        <xdr:cNvPr id="2071098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100" y="9944100"/>
          <a:ext cx="87630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704850</xdr:colOff>
      <xdr:row>13</xdr:row>
      <xdr:rowOff>114300</xdr:rowOff>
    </xdr:from>
    <xdr:to>
      <xdr:col>0</xdr:col>
      <xdr:colOff>1314450</xdr:colOff>
      <xdr:row>15</xdr:row>
      <xdr:rowOff>276225</xdr:rowOff>
    </xdr:to>
    <xdr:pic>
      <xdr:nvPicPr>
        <xdr:cNvPr id="2071099" name="Рисунок 37" descr="NOVIcam PH708 (ver.329)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704850" y="5429250"/>
          <a:ext cx="6096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56</xdr:row>
      <xdr:rowOff>0</xdr:rowOff>
    </xdr:from>
    <xdr:to>
      <xdr:col>2</xdr:col>
      <xdr:colOff>600075</xdr:colOff>
      <xdr:row>56</xdr:row>
      <xdr:rowOff>0</xdr:rowOff>
    </xdr:to>
    <xdr:pic>
      <xdr:nvPicPr>
        <xdr:cNvPr id="2071101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43250" y="1804035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619125</xdr:colOff>
      <xdr:row>55</xdr:row>
      <xdr:rowOff>66675</xdr:rowOff>
    </xdr:from>
    <xdr:to>
      <xdr:col>0</xdr:col>
      <xdr:colOff>1314450</xdr:colOff>
      <xdr:row>57</xdr:row>
      <xdr:rowOff>38100</xdr:rowOff>
    </xdr:to>
    <xdr:pic>
      <xdr:nvPicPr>
        <xdr:cNvPr id="2071102" name="Рисунок 1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619125" y="17907000"/>
          <a:ext cx="695325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7</xdr:row>
      <xdr:rowOff>228600</xdr:rowOff>
    </xdr:from>
    <xdr:to>
      <xdr:col>0</xdr:col>
      <xdr:colOff>1323975</xdr:colOff>
      <xdr:row>7</xdr:row>
      <xdr:rowOff>838200</xdr:rowOff>
    </xdr:to>
    <xdr:pic>
      <xdr:nvPicPr>
        <xdr:cNvPr id="2071103" name="Рисунок 1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14300" y="3162300"/>
          <a:ext cx="12096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45</xdr:row>
      <xdr:rowOff>0</xdr:rowOff>
    </xdr:from>
    <xdr:to>
      <xdr:col>13</xdr:col>
      <xdr:colOff>419100</xdr:colOff>
      <xdr:row>45</xdr:row>
      <xdr:rowOff>0</xdr:rowOff>
    </xdr:to>
    <xdr:pic>
      <xdr:nvPicPr>
        <xdr:cNvPr id="2071104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982575" y="1374457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428625</xdr:colOff>
      <xdr:row>43</xdr:row>
      <xdr:rowOff>114300</xdr:rowOff>
    </xdr:from>
    <xdr:to>
      <xdr:col>0</xdr:col>
      <xdr:colOff>1181100</xdr:colOff>
      <xdr:row>45</xdr:row>
      <xdr:rowOff>85725</xdr:rowOff>
    </xdr:to>
    <xdr:pic>
      <xdr:nvPicPr>
        <xdr:cNvPr id="2071105" name="Рисунок 6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28625" y="13163550"/>
          <a:ext cx="752475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45</xdr:row>
      <xdr:rowOff>0</xdr:rowOff>
    </xdr:from>
    <xdr:to>
      <xdr:col>2</xdr:col>
      <xdr:colOff>600075</xdr:colOff>
      <xdr:row>45</xdr:row>
      <xdr:rowOff>0</xdr:rowOff>
    </xdr:to>
    <xdr:pic>
      <xdr:nvPicPr>
        <xdr:cNvPr id="2071106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43250" y="1374457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904875</xdr:colOff>
      <xdr:row>44</xdr:row>
      <xdr:rowOff>180975</xdr:rowOff>
    </xdr:from>
    <xdr:to>
      <xdr:col>3</xdr:col>
      <xdr:colOff>285750</xdr:colOff>
      <xdr:row>44</xdr:row>
      <xdr:rowOff>333375</xdr:rowOff>
    </xdr:to>
    <xdr:pic>
      <xdr:nvPicPr>
        <xdr:cNvPr id="2071107" name="Рисунок 113"/>
        <xdr:cNvPicPr>
          <a:picLocks noChangeAspect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867150" y="13544550"/>
          <a:ext cx="90487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266700</xdr:colOff>
      <xdr:row>49</xdr:row>
      <xdr:rowOff>200025</xdr:rowOff>
    </xdr:from>
    <xdr:to>
      <xdr:col>0</xdr:col>
      <xdr:colOff>1400175</xdr:colOff>
      <xdr:row>49</xdr:row>
      <xdr:rowOff>1247775</xdr:rowOff>
    </xdr:to>
    <xdr:pic>
      <xdr:nvPicPr>
        <xdr:cNvPr id="2071108" name="Рисунок 1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66700" y="15078075"/>
          <a:ext cx="1133475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5</xdr:row>
      <xdr:rowOff>76200</xdr:rowOff>
    </xdr:from>
    <xdr:to>
      <xdr:col>0</xdr:col>
      <xdr:colOff>1247775</xdr:colOff>
      <xdr:row>6</xdr:row>
      <xdr:rowOff>400050</xdr:rowOff>
    </xdr:to>
    <xdr:pic>
      <xdr:nvPicPr>
        <xdr:cNvPr id="2071109" name="Рисунок 1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95275" y="1495425"/>
          <a:ext cx="9525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769620</xdr:colOff>
      <xdr:row>0</xdr:row>
      <xdr:rowOff>923108</xdr:rowOff>
    </xdr:to>
    <xdr:pic>
      <xdr:nvPicPr>
        <xdr:cNvPr id="32" name="Рисунок 31">
          <a:hlinkClick xmlns:r="http://schemas.openxmlformats.org/officeDocument/2006/relationships" r:id="rId22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6580" cy="923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56</xdr:row>
      <xdr:rowOff>66675</xdr:rowOff>
    </xdr:from>
    <xdr:to>
      <xdr:col>0</xdr:col>
      <xdr:colOff>866775</xdr:colOff>
      <xdr:row>58</xdr:row>
      <xdr:rowOff>695325</xdr:rowOff>
    </xdr:to>
    <xdr:pic>
      <xdr:nvPicPr>
        <xdr:cNvPr id="2074452" name="Рисунок 62" descr="500х500_LEGEND-BOX-SILVE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0" y="34213800"/>
          <a:ext cx="390525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628650</xdr:colOff>
      <xdr:row>43</xdr:row>
      <xdr:rowOff>0</xdr:rowOff>
    </xdr:from>
    <xdr:to>
      <xdr:col>1</xdr:col>
      <xdr:colOff>1133475</xdr:colOff>
      <xdr:row>43</xdr:row>
      <xdr:rowOff>0</xdr:rowOff>
    </xdr:to>
    <xdr:pic>
      <xdr:nvPicPr>
        <xdr:cNvPr id="2074453" name="Рисунок 73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352675" y="2839402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628650</xdr:colOff>
      <xdr:row>3</xdr:row>
      <xdr:rowOff>0</xdr:rowOff>
    </xdr:from>
    <xdr:to>
      <xdr:col>1</xdr:col>
      <xdr:colOff>1133475</xdr:colOff>
      <xdr:row>3</xdr:row>
      <xdr:rowOff>0</xdr:rowOff>
    </xdr:to>
    <xdr:pic>
      <xdr:nvPicPr>
        <xdr:cNvPr id="2074454" name="Рисунок 73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352675" y="1962150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1295400</xdr:colOff>
      <xdr:row>39</xdr:row>
      <xdr:rowOff>295275</xdr:rowOff>
    </xdr:from>
    <xdr:to>
      <xdr:col>0</xdr:col>
      <xdr:colOff>1619250</xdr:colOff>
      <xdr:row>41</xdr:row>
      <xdr:rowOff>190500</xdr:rowOff>
    </xdr:to>
    <xdr:pic>
      <xdr:nvPicPr>
        <xdr:cNvPr id="2074455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295400" y="26917650"/>
          <a:ext cx="32385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457200</xdr:colOff>
      <xdr:row>47</xdr:row>
      <xdr:rowOff>381000</xdr:rowOff>
    </xdr:from>
    <xdr:to>
      <xdr:col>0</xdr:col>
      <xdr:colOff>1409700</xdr:colOff>
      <xdr:row>48</xdr:row>
      <xdr:rowOff>400050</xdr:rowOff>
    </xdr:to>
    <xdr:pic>
      <xdr:nvPicPr>
        <xdr:cNvPr id="2074456" name="Рисунок 29" descr="Даксис МСК СЛИМ (ver.4216)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 rot="-1785918">
          <a:off x="457200" y="30032325"/>
          <a:ext cx="952500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438150</xdr:colOff>
      <xdr:row>46</xdr:row>
      <xdr:rowOff>47625</xdr:rowOff>
    </xdr:from>
    <xdr:to>
      <xdr:col>0</xdr:col>
      <xdr:colOff>1428750</xdr:colOff>
      <xdr:row>47</xdr:row>
      <xdr:rowOff>542925</xdr:rowOff>
    </xdr:to>
    <xdr:pic>
      <xdr:nvPicPr>
        <xdr:cNvPr id="2074457" name="Рисунок 27" descr="Даксис МСК (ver.4124)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 rot="1783636">
          <a:off x="438150" y="29413200"/>
          <a:ext cx="9906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466725</xdr:colOff>
      <xdr:row>48</xdr:row>
      <xdr:rowOff>219075</xdr:rowOff>
    </xdr:from>
    <xdr:to>
      <xdr:col>0</xdr:col>
      <xdr:colOff>1381125</xdr:colOff>
      <xdr:row>50</xdr:row>
      <xdr:rowOff>47625</xdr:rowOff>
    </xdr:to>
    <xdr:pic>
      <xdr:nvPicPr>
        <xdr:cNvPr id="2074458" name="Рисунок 31" descr="Даксис МСЦ (ver.4125)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 rot="2290826">
          <a:off x="466725" y="30565725"/>
          <a:ext cx="914400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742950</xdr:colOff>
      <xdr:row>40</xdr:row>
      <xdr:rowOff>257175</xdr:rowOff>
    </xdr:from>
    <xdr:to>
      <xdr:col>0</xdr:col>
      <xdr:colOff>1200150</xdr:colOff>
      <xdr:row>42</xdr:row>
      <xdr:rowOff>47625</xdr:rowOff>
    </xdr:to>
    <xdr:pic>
      <xdr:nvPicPr>
        <xdr:cNvPr id="2074459" name="Рисунок 2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742950" y="27355800"/>
          <a:ext cx="457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114300</xdr:colOff>
      <xdr:row>40</xdr:row>
      <xdr:rowOff>66675</xdr:rowOff>
    </xdr:from>
    <xdr:to>
      <xdr:col>14</xdr:col>
      <xdr:colOff>114300</xdr:colOff>
      <xdr:row>41</xdr:row>
      <xdr:rowOff>0</xdr:rowOff>
    </xdr:to>
    <xdr:pic>
      <xdr:nvPicPr>
        <xdr:cNvPr id="2074461" name="Рисунок 32" descr="SMILE 4 KIT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4239875" y="2716530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714376</xdr:colOff>
      <xdr:row>7</xdr:row>
      <xdr:rowOff>142875</xdr:rowOff>
    </xdr:from>
    <xdr:to>
      <xdr:col>8</xdr:col>
      <xdr:colOff>1752600</xdr:colOff>
      <xdr:row>7</xdr:row>
      <xdr:rowOff>457200</xdr:rowOff>
    </xdr:to>
    <xdr:sp macro="" textlink="">
      <xdr:nvSpPr>
        <xdr:cNvPr id="43" name="Прямоугольник с двумя скругленными противолежащими углами 42"/>
        <xdr:cNvSpPr/>
      </xdr:nvSpPr>
      <xdr:spPr>
        <a:xfrm>
          <a:off x="8620126" y="8877300"/>
          <a:ext cx="1038224" cy="314325"/>
        </a:xfrm>
        <a:prstGeom prst="round2DiagRect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900" b="1"/>
            <a:t>ВЫГОДА</a:t>
          </a:r>
          <a:r>
            <a:rPr lang="ru-RU" sz="1100" b="1" baseline="0"/>
            <a:t> 5%</a:t>
          </a:r>
          <a:endParaRPr lang="ru-RU" sz="1100" b="1"/>
        </a:p>
      </xdr:txBody>
    </xdr:sp>
    <xdr:clientData/>
  </xdr:twoCellAnchor>
  <xdr:twoCellAnchor editAs="oneCell">
    <xdr:from>
      <xdr:col>2</xdr:col>
      <xdr:colOff>228600</xdr:colOff>
      <xdr:row>7</xdr:row>
      <xdr:rowOff>76200</xdr:rowOff>
    </xdr:from>
    <xdr:to>
      <xdr:col>3</xdr:col>
      <xdr:colOff>638175</xdr:colOff>
      <xdr:row>7</xdr:row>
      <xdr:rowOff>600075</xdr:rowOff>
    </xdr:to>
    <xdr:pic>
      <xdr:nvPicPr>
        <xdr:cNvPr id="2074463" name="Рисунок 34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790950" y="3810000"/>
          <a:ext cx="138112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628650</xdr:colOff>
      <xdr:row>16</xdr:row>
      <xdr:rowOff>47625</xdr:rowOff>
    </xdr:from>
    <xdr:to>
      <xdr:col>1</xdr:col>
      <xdr:colOff>0</xdr:colOff>
      <xdr:row>17</xdr:row>
      <xdr:rowOff>85725</xdr:rowOff>
    </xdr:to>
    <xdr:pic>
      <xdr:nvPicPr>
        <xdr:cNvPr id="2074464" name="Рисунок 22" descr="SMILE-7(white)_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28650" y="8258175"/>
          <a:ext cx="10953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66675</xdr:colOff>
      <xdr:row>14</xdr:row>
      <xdr:rowOff>47625</xdr:rowOff>
    </xdr:from>
    <xdr:to>
      <xdr:col>2</xdr:col>
      <xdr:colOff>885825</xdr:colOff>
      <xdr:row>14</xdr:row>
      <xdr:rowOff>504825</xdr:rowOff>
    </xdr:to>
    <xdr:pic>
      <xdr:nvPicPr>
        <xdr:cNvPr id="2074465" name="Рисунок 23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629025" y="7115175"/>
          <a:ext cx="819150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695325</xdr:colOff>
      <xdr:row>14</xdr:row>
      <xdr:rowOff>514350</xdr:rowOff>
    </xdr:from>
    <xdr:to>
      <xdr:col>0</xdr:col>
      <xdr:colOff>1695450</xdr:colOff>
      <xdr:row>16</xdr:row>
      <xdr:rowOff>0</xdr:rowOff>
    </xdr:to>
    <xdr:pic>
      <xdr:nvPicPr>
        <xdr:cNvPr id="2074466" name="Рисунок 24" descr="SMILE-4(white)_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95325" y="7581900"/>
          <a:ext cx="1000125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381000</xdr:colOff>
      <xdr:row>7</xdr:row>
      <xdr:rowOff>161925</xdr:rowOff>
    </xdr:from>
    <xdr:to>
      <xdr:col>0</xdr:col>
      <xdr:colOff>1495425</xdr:colOff>
      <xdr:row>8</xdr:row>
      <xdr:rowOff>542925</xdr:rowOff>
    </xdr:to>
    <xdr:pic>
      <xdr:nvPicPr>
        <xdr:cNvPr id="2074467" name="Рисунок 1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81000" y="3895725"/>
          <a:ext cx="111442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419100</xdr:colOff>
      <xdr:row>8</xdr:row>
      <xdr:rowOff>523875</xdr:rowOff>
    </xdr:from>
    <xdr:to>
      <xdr:col>0</xdr:col>
      <xdr:colOff>1704975</xdr:colOff>
      <xdr:row>12</xdr:row>
      <xdr:rowOff>19050</xdr:rowOff>
    </xdr:to>
    <xdr:pic>
      <xdr:nvPicPr>
        <xdr:cNvPr id="2074468" name="Рисунок 35" descr="SMILE 7 KIT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19100" y="4886325"/>
          <a:ext cx="128587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1609725</xdr:colOff>
      <xdr:row>17</xdr:row>
      <xdr:rowOff>66675</xdr:rowOff>
    </xdr:from>
    <xdr:to>
      <xdr:col>2</xdr:col>
      <xdr:colOff>762000</xdr:colOff>
      <xdr:row>17</xdr:row>
      <xdr:rowOff>514350</xdr:rowOff>
    </xdr:to>
    <xdr:pic>
      <xdr:nvPicPr>
        <xdr:cNvPr id="2074469" name="Рисунок 25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333750" y="8848725"/>
          <a:ext cx="9906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381000</xdr:colOff>
      <xdr:row>17</xdr:row>
      <xdr:rowOff>485775</xdr:rowOff>
    </xdr:from>
    <xdr:to>
      <xdr:col>1</xdr:col>
      <xdr:colOff>0</xdr:colOff>
      <xdr:row>18</xdr:row>
      <xdr:rowOff>1047750</xdr:rowOff>
    </xdr:to>
    <xdr:pic>
      <xdr:nvPicPr>
        <xdr:cNvPr id="2074470" name="Рисунок 2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81000" y="9267825"/>
          <a:ext cx="1343025" cy="1133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447675</xdr:colOff>
      <xdr:row>18</xdr:row>
      <xdr:rowOff>1133475</xdr:rowOff>
    </xdr:from>
    <xdr:to>
      <xdr:col>1</xdr:col>
      <xdr:colOff>47625</xdr:colOff>
      <xdr:row>19</xdr:row>
      <xdr:rowOff>771525</xdr:rowOff>
    </xdr:to>
    <xdr:pic>
      <xdr:nvPicPr>
        <xdr:cNvPr id="2074471" name="Рисунок 31" descr="DARK MAGIC 7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47675" y="10487025"/>
          <a:ext cx="1323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19</xdr:row>
      <xdr:rowOff>295275</xdr:rowOff>
    </xdr:from>
    <xdr:to>
      <xdr:col>0</xdr:col>
      <xdr:colOff>1504950</xdr:colOff>
      <xdr:row>19</xdr:row>
      <xdr:rowOff>1066800</xdr:rowOff>
    </xdr:to>
    <xdr:pic>
      <xdr:nvPicPr>
        <xdr:cNvPr id="2074472" name="Рисунок 4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61925" y="10791825"/>
          <a:ext cx="13430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304800</xdr:colOff>
      <xdr:row>20</xdr:row>
      <xdr:rowOff>19050</xdr:rowOff>
    </xdr:from>
    <xdr:to>
      <xdr:col>1</xdr:col>
      <xdr:colOff>123825</xdr:colOff>
      <xdr:row>20</xdr:row>
      <xdr:rowOff>1038225</xdr:rowOff>
    </xdr:to>
    <xdr:pic>
      <xdr:nvPicPr>
        <xdr:cNvPr id="2074473" name="Рисунок 32" descr="DARK MAGIC 10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04800" y="11658600"/>
          <a:ext cx="154305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20</xdr:row>
      <xdr:rowOff>333375</xdr:rowOff>
    </xdr:from>
    <xdr:to>
      <xdr:col>0</xdr:col>
      <xdr:colOff>1562100</xdr:colOff>
      <xdr:row>21</xdr:row>
      <xdr:rowOff>161925</xdr:rowOff>
    </xdr:to>
    <xdr:pic>
      <xdr:nvPicPr>
        <xdr:cNvPr id="2074474" name="Рисунок 6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9525" y="11972925"/>
          <a:ext cx="1552575" cy="971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333375</xdr:colOff>
      <xdr:row>22</xdr:row>
      <xdr:rowOff>9525</xdr:rowOff>
    </xdr:from>
    <xdr:to>
      <xdr:col>0</xdr:col>
      <xdr:colOff>1485900</xdr:colOff>
      <xdr:row>22</xdr:row>
      <xdr:rowOff>866775</xdr:rowOff>
    </xdr:to>
    <xdr:pic>
      <xdr:nvPicPr>
        <xdr:cNvPr id="2074475" name="Рисунок 7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33375" y="13363575"/>
          <a:ext cx="115252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314325</xdr:colOff>
      <xdr:row>23</xdr:row>
      <xdr:rowOff>514350</xdr:rowOff>
    </xdr:from>
    <xdr:to>
      <xdr:col>0</xdr:col>
      <xdr:colOff>1543050</xdr:colOff>
      <xdr:row>23</xdr:row>
      <xdr:rowOff>1323975</xdr:rowOff>
    </xdr:to>
    <xdr:pic>
      <xdr:nvPicPr>
        <xdr:cNvPr id="2074476" name="Рисунок 8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14325" y="14811375"/>
          <a:ext cx="12287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1828800</xdr:colOff>
      <xdr:row>28</xdr:row>
      <xdr:rowOff>38100</xdr:rowOff>
    </xdr:from>
    <xdr:to>
      <xdr:col>2</xdr:col>
      <xdr:colOff>933450</xdr:colOff>
      <xdr:row>28</xdr:row>
      <xdr:rowOff>485775</xdr:rowOff>
    </xdr:to>
    <xdr:pic>
      <xdr:nvPicPr>
        <xdr:cNvPr id="2074477" name="Рисунок 45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552825" y="17440275"/>
          <a:ext cx="94297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31</xdr:row>
      <xdr:rowOff>104775</xdr:rowOff>
    </xdr:from>
    <xdr:to>
      <xdr:col>3</xdr:col>
      <xdr:colOff>276225</xdr:colOff>
      <xdr:row>31</xdr:row>
      <xdr:rowOff>428625</xdr:rowOff>
    </xdr:to>
    <xdr:pic>
      <xdr:nvPicPr>
        <xdr:cNvPr id="2074478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562350" y="19812000"/>
          <a:ext cx="124777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33</xdr:row>
      <xdr:rowOff>19050</xdr:rowOff>
    </xdr:from>
    <xdr:to>
      <xdr:col>3</xdr:col>
      <xdr:colOff>228600</xdr:colOff>
      <xdr:row>34</xdr:row>
      <xdr:rowOff>228600</xdr:rowOff>
    </xdr:to>
    <xdr:pic>
      <xdr:nvPicPr>
        <xdr:cNvPr id="2074479" name="Рисунок 75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571875" y="21326475"/>
          <a:ext cx="11906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32</xdr:row>
      <xdr:rowOff>66675</xdr:rowOff>
    </xdr:from>
    <xdr:to>
      <xdr:col>0</xdr:col>
      <xdr:colOff>1524000</xdr:colOff>
      <xdr:row>33</xdr:row>
      <xdr:rowOff>19050</xdr:rowOff>
    </xdr:to>
    <xdr:grpSp>
      <xdr:nvGrpSpPr>
        <xdr:cNvPr id="2074480" name="Группа 3"/>
        <xdr:cNvGrpSpPr>
          <a:grpSpLocks/>
        </xdr:cNvGrpSpPr>
      </xdr:nvGrpSpPr>
      <xdr:grpSpPr bwMode="auto">
        <a:xfrm>
          <a:off x="371475" y="20716875"/>
          <a:ext cx="1152525" cy="996315"/>
          <a:chOff x="609600" y="21459825"/>
          <a:chExt cx="1194012" cy="1022584"/>
        </a:xfrm>
      </xdr:grpSpPr>
      <xdr:pic>
        <xdr:nvPicPr>
          <xdr:cNvPr id="2074530" name="Рисунок 49" descr="MASK SILVER"/>
          <xdr:cNvPicPr>
            <a:picLocks noChangeAspect="1" noChangeArrowheads="1"/>
          </xdr:cNvPicPr>
        </xdr:nvPicPr>
        <xdr:blipFill>
          <a:blip xmlns:r="http://schemas.openxmlformats.org/officeDocument/2006/relationships" r:embed="rId26" cstate="print"/>
          <a:srcRect/>
          <a:stretch>
            <a:fillRect/>
          </a:stretch>
        </xdr:blipFill>
        <xdr:spPr bwMode="auto">
          <a:xfrm>
            <a:off x="609600" y="21459825"/>
            <a:ext cx="492528" cy="100989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74531" name="Рисунок 50" descr="MASK GOLD"/>
          <xdr:cNvPicPr>
            <a:picLocks noChangeAspect="1" noChangeArrowheads="1"/>
          </xdr:cNvPicPr>
        </xdr:nvPicPr>
        <xdr:blipFill>
          <a:blip xmlns:r="http://schemas.openxmlformats.org/officeDocument/2006/relationships" r:embed="rId27" cstate="print"/>
          <a:srcRect/>
          <a:stretch>
            <a:fillRect/>
          </a:stretch>
        </xdr:blipFill>
        <xdr:spPr bwMode="auto">
          <a:xfrm>
            <a:off x="962026" y="21459825"/>
            <a:ext cx="500368" cy="10225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74532" name="Рисунок 51" descr="MASK BLACK"/>
          <xdr:cNvPicPr>
            <a:picLocks noChangeAspect="1" noChangeArrowheads="1"/>
          </xdr:cNvPicPr>
        </xdr:nvPicPr>
        <xdr:blipFill>
          <a:blip xmlns:r="http://schemas.openxmlformats.org/officeDocument/2006/relationships" r:embed="rId28" cstate="print"/>
          <a:srcRect/>
          <a:stretch>
            <a:fillRect/>
          </a:stretch>
        </xdr:blipFill>
        <xdr:spPr bwMode="auto">
          <a:xfrm>
            <a:off x="1304925" y="21459825"/>
            <a:ext cx="498687" cy="10191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 editAs="oneCell">
    <xdr:from>
      <xdr:col>0</xdr:col>
      <xdr:colOff>457200</xdr:colOff>
      <xdr:row>51</xdr:row>
      <xdr:rowOff>400050</xdr:rowOff>
    </xdr:from>
    <xdr:to>
      <xdr:col>0</xdr:col>
      <xdr:colOff>1323975</xdr:colOff>
      <xdr:row>52</xdr:row>
      <xdr:rowOff>714375</xdr:rowOff>
    </xdr:to>
    <xdr:pic>
      <xdr:nvPicPr>
        <xdr:cNvPr id="2074481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57200" y="31946850"/>
          <a:ext cx="866775" cy="828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628650</xdr:colOff>
      <xdr:row>65</xdr:row>
      <xdr:rowOff>0</xdr:rowOff>
    </xdr:from>
    <xdr:to>
      <xdr:col>1</xdr:col>
      <xdr:colOff>1133475</xdr:colOff>
      <xdr:row>65</xdr:row>
      <xdr:rowOff>0</xdr:rowOff>
    </xdr:to>
    <xdr:pic>
      <xdr:nvPicPr>
        <xdr:cNvPr id="2074482" name="Рисунок 73"/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352675" y="377475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61</xdr:row>
      <xdr:rowOff>209550</xdr:rowOff>
    </xdr:from>
    <xdr:to>
      <xdr:col>0</xdr:col>
      <xdr:colOff>1390650</xdr:colOff>
      <xdr:row>63</xdr:row>
      <xdr:rowOff>0</xdr:rowOff>
    </xdr:to>
    <xdr:pic>
      <xdr:nvPicPr>
        <xdr:cNvPr id="2074483" name="Рисунок 2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23825" y="36737925"/>
          <a:ext cx="126682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447675</xdr:colOff>
      <xdr:row>78</xdr:row>
      <xdr:rowOff>228600</xdr:rowOff>
    </xdr:from>
    <xdr:to>
      <xdr:col>0</xdr:col>
      <xdr:colOff>1314450</xdr:colOff>
      <xdr:row>79</xdr:row>
      <xdr:rowOff>752475</xdr:rowOff>
    </xdr:to>
    <xdr:pic>
      <xdr:nvPicPr>
        <xdr:cNvPr id="2074484" name="Рисунок 22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447675" y="43872150"/>
          <a:ext cx="8667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504825</xdr:colOff>
      <xdr:row>65</xdr:row>
      <xdr:rowOff>266700</xdr:rowOff>
    </xdr:from>
    <xdr:to>
      <xdr:col>0</xdr:col>
      <xdr:colOff>1638300</xdr:colOff>
      <xdr:row>67</xdr:row>
      <xdr:rowOff>409575</xdr:rowOff>
    </xdr:to>
    <xdr:pic>
      <xdr:nvPicPr>
        <xdr:cNvPr id="2074485" name="Рисунок 124" descr="NOVIcam PRO NDM7F (ver. 337)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504825" y="38014275"/>
          <a:ext cx="1133475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71</xdr:row>
      <xdr:rowOff>95250</xdr:rowOff>
    </xdr:from>
    <xdr:to>
      <xdr:col>0</xdr:col>
      <xdr:colOff>828675</xdr:colOff>
      <xdr:row>73</xdr:row>
      <xdr:rowOff>0</xdr:rowOff>
    </xdr:to>
    <xdr:pic>
      <xdr:nvPicPr>
        <xdr:cNvPr id="2074486" name="Рисунок 17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38125" y="40071675"/>
          <a:ext cx="5905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30</xdr:row>
      <xdr:rowOff>9525</xdr:rowOff>
    </xdr:from>
    <xdr:to>
      <xdr:col>0</xdr:col>
      <xdr:colOff>819150</xdr:colOff>
      <xdr:row>31</xdr:row>
      <xdr:rowOff>38100</xdr:rowOff>
    </xdr:to>
    <xdr:pic>
      <xdr:nvPicPr>
        <xdr:cNvPr id="2074487" name="Рисунок 62" descr="LEGEND 7 SILVER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33375" y="18849975"/>
          <a:ext cx="4857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647700</xdr:colOff>
      <xdr:row>30</xdr:row>
      <xdr:rowOff>0</xdr:rowOff>
    </xdr:from>
    <xdr:to>
      <xdr:col>0</xdr:col>
      <xdr:colOff>1143000</xdr:colOff>
      <xdr:row>31</xdr:row>
      <xdr:rowOff>38100</xdr:rowOff>
    </xdr:to>
    <xdr:pic>
      <xdr:nvPicPr>
        <xdr:cNvPr id="2074488" name="Рисунок 63" descr="LEGEND 7 BRONZE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647700" y="18840450"/>
          <a:ext cx="4953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981075</xdr:colOff>
      <xdr:row>29</xdr:row>
      <xdr:rowOff>857250</xdr:rowOff>
    </xdr:from>
    <xdr:to>
      <xdr:col>0</xdr:col>
      <xdr:colOff>1466850</xdr:colOff>
      <xdr:row>31</xdr:row>
      <xdr:rowOff>47625</xdr:rowOff>
    </xdr:to>
    <xdr:pic>
      <xdr:nvPicPr>
        <xdr:cNvPr id="2074489" name="Рисунок 64" descr="LEGEND 7 BLACK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981075" y="18830925"/>
          <a:ext cx="48577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34</xdr:row>
      <xdr:rowOff>19050</xdr:rowOff>
    </xdr:from>
    <xdr:to>
      <xdr:col>0</xdr:col>
      <xdr:colOff>495300</xdr:colOff>
      <xdr:row>35</xdr:row>
      <xdr:rowOff>0</xdr:rowOff>
    </xdr:to>
    <xdr:pic>
      <xdr:nvPicPr>
        <xdr:cNvPr id="2074490" name="Рисунок 65" descr="NOVIcam FANTASY SILVER (ver.4462)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8575" y="21878925"/>
          <a:ext cx="46672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34</xdr:row>
      <xdr:rowOff>0</xdr:rowOff>
    </xdr:from>
    <xdr:to>
      <xdr:col>0</xdr:col>
      <xdr:colOff>1123950</xdr:colOff>
      <xdr:row>34</xdr:row>
      <xdr:rowOff>942975</xdr:rowOff>
    </xdr:to>
    <xdr:pic>
      <xdr:nvPicPr>
        <xdr:cNvPr id="2074491" name="Рисунок 66" descr="NOVIcam FANTASY BLACK (ver.4463)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80975" y="21859875"/>
          <a:ext cx="94297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647700</xdr:colOff>
      <xdr:row>34</xdr:row>
      <xdr:rowOff>942975</xdr:rowOff>
    </xdr:from>
    <xdr:to>
      <xdr:col>0</xdr:col>
      <xdr:colOff>1581150</xdr:colOff>
      <xdr:row>35</xdr:row>
      <xdr:rowOff>923925</xdr:rowOff>
    </xdr:to>
    <xdr:pic>
      <xdr:nvPicPr>
        <xdr:cNvPr id="2074492" name="Рисунок 67" descr="NOVIcam FANTASY ER WHITE (ver.4468)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647700" y="22802850"/>
          <a:ext cx="9334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1038225</xdr:colOff>
      <xdr:row>34</xdr:row>
      <xdr:rowOff>923925</xdr:rowOff>
    </xdr:from>
    <xdr:to>
      <xdr:col>1</xdr:col>
      <xdr:colOff>257175</xdr:colOff>
      <xdr:row>35</xdr:row>
      <xdr:rowOff>923925</xdr:rowOff>
    </xdr:to>
    <xdr:pic>
      <xdr:nvPicPr>
        <xdr:cNvPr id="2074493" name="Рисунок 68" descr="NOVIcam FANTASY ER BLACK (ver.4469)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038225" y="22783800"/>
          <a:ext cx="942975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35</xdr:row>
      <xdr:rowOff>857250</xdr:rowOff>
    </xdr:from>
    <xdr:to>
      <xdr:col>0</xdr:col>
      <xdr:colOff>495300</xdr:colOff>
      <xdr:row>37</xdr:row>
      <xdr:rowOff>57150</xdr:rowOff>
    </xdr:to>
    <xdr:pic>
      <xdr:nvPicPr>
        <xdr:cNvPr id="2074494" name="Рисунок 70" descr="FANTASY ERK SILVER (1)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9050" y="23669625"/>
          <a:ext cx="4762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35</xdr:row>
      <xdr:rowOff>857250</xdr:rowOff>
    </xdr:from>
    <xdr:to>
      <xdr:col>0</xdr:col>
      <xdr:colOff>1209675</xdr:colOff>
      <xdr:row>37</xdr:row>
      <xdr:rowOff>57150</xdr:rowOff>
    </xdr:to>
    <xdr:pic>
      <xdr:nvPicPr>
        <xdr:cNvPr id="2074495" name="Рисунок 71" descr="FANTASY ERK BLACK (1)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14300" y="23669625"/>
          <a:ext cx="1095375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542925</xdr:colOff>
      <xdr:row>36</xdr:row>
      <xdr:rowOff>819150</xdr:rowOff>
    </xdr:from>
    <xdr:to>
      <xdr:col>0</xdr:col>
      <xdr:colOff>1638300</xdr:colOff>
      <xdr:row>38</xdr:row>
      <xdr:rowOff>9525</xdr:rowOff>
    </xdr:to>
    <xdr:pic>
      <xdr:nvPicPr>
        <xdr:cNvPr id="2074496" name="Рисунок 72" descr="NOVIcam FANTASY 2 SILVER (ver.4466)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542925" y="24584025"/>
          <a:ext cx="10953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962025</xdr:colOff>
      <xdr:row>36</xdr:row>
      <xdr:rowOff>819150</xdr:rowOff>
    </xdr:from>
    <xdr:to>
      <xdr:col>1</xdr:col>
      <xdr:colOff>333375</xdr:colOff>
      <xdr:row>38</xdr:row>
      <xdr:rowOff>9525</xdr:rowOff>
    </xdr:to>
    <xdr:pic>
      <xdr:nvPicPr>
        <xdr:cNvPr id="2074497" name="Рисунок 73" descr="NOVIcam FANTASY 2 BLACK (ver.4467)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962025" y="24584025"/>
          <a:ext cx="109537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37</xdr:row>
      <xdr:rowOff>904875</xdr:rowOff>
    </xdr:from>
    <xdr:to>
      <xdr:col>0</xdr:col>
      <xdr:colOff>790575</xdr:colOff>
      <xdr:row>39</xdr:row>
      <xdr:rowOff>66675</xdr:rowOff>
    </xdr:to>
    <xdr:pic>
      <xdr:nvPicPr>
        <xdr:cNvPr id="2074498" name="Рисунок 74" descr="NOVIcam FANTASY 4 SILVER (ver.4464)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9050" y="25622250"/>
          <a:ext cx="771525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37</xdr:row>
      <xdr:rowOff>885825</xdr:rowOff>
    </xdr:from>
    <xdr:to>
      <xdr:col>0</xdr:col>
      <xdr:colOff>1200150</xdr:colOff>
      <xdr:row>39</xdr:row>
      <xdr:rowOff>66675</xdr:rowOff>
    </xdr:to>
    <xdr:pic>
      <xdr:nvPicPr>
        <xdr:cNvPr id="2074499" name="Рисунок 75" descr="NOVIcam FANTASY 4 BLACK (ver.4465)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14300" y="25603200"/>
          <a:ext cx="10858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361950</xdr:colOff>
      <xdr:row>28</xdr:row>
      <xdr:rowOff>438150</xdr:rowOff>
    </xdr:from>
    <xdr:to>
      <xdr:col>0</xdr:col>
      <xdr:colOff>1533525</xdr:colOff>
      <xdr:row>30</xdr:row>
      <xdr:rowOff>0</xdr:rowOff>
    </xdr:to>
    <xdr:pic>
      <xdr:nvPicPr>
        <xdr:cNvPr id="2074500" name="Рисунок 1"/>
        <xdr:cNvPicPr>
          <a:picLocks noChangeAspect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361950" y="17840325"/>
          <a:ext cx="11715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1009650</xdr:colOff>
      <xdr:row>72</xdr:row>
      <xdr:rowOff>942975</xdr:rowOff>
    </xdr:from>
    <xdr:to>
      <xdr:col>0</xdr:col>
      <xdr:colOff>1571625</xdr:colOff>
      <xdr:row>73</xdr:row>
      <xdr:rowOff>1190625</xdr:rowOff>
    </xdr:to>
    <xdr:pic>
      <xdr:nvPicPr>
        <xdr:cNvPr id="2074501" name="Рисунок 58" descr="ND12VP-(3)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009650" y="41205150"/>
          <a:ext cx="561975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600076</xdr:colOff>
      <xdr:row>72</xdr:row>
      <xdr:rowOff>866776</xdr:rowOff>
    </xdr:from>
    <xdr:to>
      <xdr:col>1</xdr:col>
      <xdr:colOff>66676</xdr:colOff>
      <xdr:row>73</xdr:row>
      <xdr:rowOff>231784</xdr:rowOff>
    </xdr:to>
    <xdr:sp macro="" textlink="">
      <xdr:nvSpPr>
        <xdr:cNvPr id="56" name="TextBox 55"/>
        <xdr:cNvSpPr txBox="1"/>
      </xdr:nvSpPr>
      <xdr:spPr>
        <a:xfrm rot="19108980">
          <a:off x="600076" y="37614226"/>
          <a:ext cx="1190625" cy="365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 editAs="oneCell">
    <xdr:from>
      <xdr:col>0</xdr:col>
      <xdr:colOff>1400175</xdr:colOff>
      <xdr:row>36</xdr:row>
      <xdr:rowOff>219075</xdr:rowOff>
    </xdr:from>
    <xdr:to>
      <xdr:col>1</xdr:col>
      <xdr:colOff>57150</xdr:colOff>
      <xdr:row>36</xdr:row>
      <xdr:rowOff>400050</xdr:rowOff>
    </xdr:to>
    <xdr:pic>
      <xdr:nvPicPr>
        <xdr:cNvPr id="2074503" name="Рисунок 53"/>
        <xdr:cNvPicPr>
          <a:picLocks noChangeAspect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400175" y="23983950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638175</xdr:colOff>
      <xdr:row>54</xdr:row>
      <xdr:rowOff>19050</xdr:rowOff>
    </xdr:from>
    <xdr:to>
      <xdr:col>0</xdr:col>
      <xdr:colOff>1419225</xdr:colOff>
      <xdr:row>56</xdr:row>
      <xdr:rowOff>142875</xdr:rowOff>
    </xdr:to>
    <xdr:pic>
      <xdr:nvPicPr>
        <xdr:cNvPr id="2074504" name="Рисунок 2"/>
        <xdr:cNvPicPr>
          <a:picLocks noChangeAspect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638175" y="33070800"/>
          <a:ext cx="78105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685800</xdr:colOff>
      <xdr:row>58</xdr:row>
      <xdr:rowOff>38100</xdr:rowOff>
    </xdr:from>
    <xdr:to>
      <xdr:col>0</xdr:col>
      <xdr:colOff>1047750</xdr:colOff>
      <xdr:row>59</xdr:row>
      <xdr:rowOff>19050</xdr:rowOff>
    </xdr:to>
    <xdr:pic>
      <xdr:nvPicPr>
        <xdr:cNvPr id="2074505" name="Рисунок 61" descr="500х500_LEGEND-BOX-bronze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685800" y="34642425"/>
          <a:ext cx="3619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923925</xdr:colOff>
      <xdr:row>58</xdr:row>
      <xdr:rowOff>266700</xdr:rowOff>
    </xdr:from>
    <xdr:to>
      <xdr:col>0</xdr:col>
      <xdr:colOff>1276350</xdr:colOff>
      <xdr:row>59</xdr:row>
      <xdr:rowOff>180975</xdr:rowOff>
    </xdr:to>
    <xdr:pic>
      <xdr:nvPicPr>
        <xdr:cNvPr id="2074506" name="Рисунок 60" descr="500х500_LEGEND-BOX-black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923925" y="34871025"/>
          <a:ext cx="3524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56</xdr:row>
      <xdr:rowOff>19051</xdr:rowOff>
    </xdr:from>
    <xdr:to>
      <xdr:col>0</xdr:col>
      <xdr:colOff>1190625</xdr:colOff>
      <xdr:row>58</xdr:row>
      <xdr:rowOff>155584</xdr:rowOff>
    </xdr:to>
    <xdr:sp macro="" textlink="">
      <xdr:nvSpPr>
        <xdr:cNvPr id="64" name="TextBox 63"/>
        <xdr:cNvSpPr txBox="1"/>
      </xdr:nvSpPr>
      <xdr:spPr>
        <a:xfrm rot="19108980">
          <a:off x="0" y="34166176"/>
          <a:ext cx="1190625" cy="365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>
    <xdr:from>
      <xdr:col>0</xdr:col>
      <xdr:colOff>333375</xdr:colOff>
      <xdr:row>59</xdr:row>
      <xdr:rowOff>104775</xdr:rowOff>
    </xdr:from>
    <xdr:to>
      <xdr:col>0</xdr:col>
      <xdr:colOff>742950</xdr:colOff>
      <xdr:row>59</xdr:row>
      <xdr:rowOff>781050</xdr:rowOff>
    </xdr:to>
    <xdr:pic>
      <xdr:nvPicPr>
        <xdr:cNvPr id="2074508" name="Рисунок 64" descr="500х500_LEGEND-SHIELD-SILVER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333375" y="35575875"/>
          <a:ext cx="4095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609600</xdr:colOff>
      <xdr:row>59</xdr:row>
      <xdr:rowOff>209550</xdr:rowOff>
    </xdr:from>
    <xdr:to>
      <xdr:col>0</xdr:col>
      <xdr:colOff>1038225</xdr:colOff>
      <xdr:row>60</xdr:row>
      <xdr:rowOff>114300</xdr:rowOff>
    </xdr:to>
    <xdr:pic>
      <xdr:nvPicPr>
        <xdr:cNvPr id="2074509" name="Рисунок 65" descr="500х500_LEGEND-SHIELD-bronze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609600" y="35680650"/>
          <a:ext cx="428625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952500</xdr:colOff>
      <xdr:row>59</xdr:row>
      <xdr:rowOff>333375</xdr:rowOff>
    </xdr:from>
    <xdr:to>
      <xdr:col>0</xdr:col>
      <xdr:colOff>1371600</xdr:colOff>
      <xdr:row>61</xdr:row>
      <xdr:rowOff>57150</xdr:rowOff>
    </xdr:to>
    <xdr:pic>
      <xdr:nvPicPr>
        <xdr:cNvPr id="2074510" name="Рисунок 66" descr="500х500_LEGEND-SHIELD-black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 r="-1492" b="-1604"/>
        <a:stretch>
          <a:fillRect/>
        </a:stretch>
      </xdr:blipFill>
      <xdr:spPr bwMode="auto">
        <a:xfrm>
          <a:off x="952500" y="35804475"/>
          <a:ext cx="419100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59</xdr:row>
      <xdr:rowOff>85726</xdr:rowOff>
    </xdr:from>
    <xdr:to>
      <xdr:col>0</xdr:col>
      <xdr:colOff>1190625</xdr:colOff>
      <xdr:row>59</xdr:row>
      <xdr:rowOff>450859</xdr:rowOff>
    </xdr:to>
    <xdr:sp macro="" textlink="">
      <xdr:nvSpPr>
        <xdr:cNvPr id="69" name="TextBox 68"/>
        <xdr:cNvSpPr txBox="1"/>
      </xdr:nvSpPr>
      <xdr:spPr>
        <a:xfrm rot="19108980">
          <a:off x="0" y="35328226"/>
          <a:ext cx="1190625" cy="365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>
    <xdr:from>
      <xdr:col>0</xdr:col>
      <xdr:colOff>285750</xdr:colOff>
      <xdr:row>53</xdr:row>
      <xdr:rowOff>85725</xdr:rowOff>
    </xdr:from>
    <xdr:to>
      <xdr:col>0</xdr:col>
      <xdr:colOff>1476375</xdr:colOff>
      <xdr:row>55</xdr:row>
      <xdr:rowOff>222258</xdr:rowOff>
    </xdr:to>
    <xdr:sp macro="" textlink="">
      <xdr:nvSpPr>
        <xdr:cNvPr id="70" name="TextBox 69"/>
        <xdr:cNvSpPr txBox="1"/>
      </xdr:nvSpPr>
      <xdr:spPr>
        <a:xfrm rot="19108980">
          <a:off x="285750" y="32908875"/>
          <a:ext cx="1190625" cy="5937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 editAs="oneCell">
    <xdr:from>
      <xdr:col>0</xdr:col>
      <xdr:colOff>0</xdr:colOff>
      <xdr:row>28</xdr:row>
      <xdr:rowOff>552450</xdr:rowOff>
    </xdr:from>
    <xdr:to>
      <xdr:col>0</xdr:col>
      <xdr:colOff>342900</xdr:colOff>
      <xdr:row>29</xdr:row>
      <xdr:rowOff>180975</xdr:rowOff>
    </xdr:to>
    <xdr:pic>
      <xdr:nvPicPr>
        <xdr:cNvPr id="2074513" name="Рисунок 79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17954625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123825</xdr:rowOff>
    </xdr:from>
    <xdr:to>
      <xdr:col>0</xdr:col>
      <xdr:colOff>342900</xdr:colOff>
      <xdr:row>30</xdr:row>
      <xdr:rowOff>323850</xdr:rowOff>
    </xdr:to>
    <xdr:pic>
      <xdr:nvPicPr>
        <xdr:cNvPr id="2074514" name="Рисунок 81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18964275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20</xdr:row>
      <xdr:rowOff>133350</xdr:rowOff>
    </xdr:from>
    <xdr:to>
      <xdr:col>0</xdr:col>
      <xdr:colOff>342900</xdr:colOff>
      <xdr:row>20</xdr:row>
      <xdr:rowOff>333375</xdr:rowOff>
    </xdr:to>
    <xdr:pic>
      <xdr:nvPicPr>
        <xdr:cNvPr id="2074515" name="Рисунок 82"/>
        <xdr:cNvPicPr>
          <a:picLocks noChangeAspect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0" y="11772900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19</xdr:row>
      <xdr:rowOff>66675</xdr:rowOff>
    </xdr:from>
    <xdr:to>
      <xdr:col>0</xdr:col>
      <xdr:colOff>342900</xdr:colOff>
      <xdr:row>19</xdr:row>
      <xdr:rowOff>266700</xdr:rowOff>
    </xdr:to>
    <xdr:pic>
      <xdr:nvPicPr>
        <xdr:cNvPr id="2074516" name="Рисунок 8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10563225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18</xdr:row>
      <xdr:rowOff>104775</xdr:rowOff>
    </xdr:from>
    <xdr:to>
      <xdr:col>0</xdr:col>
      <xdr:colOff>342900</xdr:colOff>
      <xdr:row>18</xdr:row>
      <xdr:rowOff>304800</xdr:rowOff>
    </xdr:to>
    <xdr:pic>
      <xdr:nvPicPr>
        <xdr:cNvPr id="2074517" name="Рисунок 84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9458325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16</xdr:row>
      <xdr:rowOff>76200</xdr:rowOff>
    </xdr:from>
    <xdr:to>
      <xdr:col>0</xdr:col>
      <xdr:colOff>352425</xdr:colOff>
      <xdr:row>16</xdr:row>
      <xdr:rowOff>276225</xdr:rowOff>
    </xdr:to>
    <xdr:pic>
      <xdr:nvPicPr>
        <xdr:cNvPr id="2074518" name="Рисунок 10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9525" y="8286750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342900</xdr:colOff>
      <xdr:row>15</xdr:row>
      <xdr:rowOff>200025</xdr:rowOff>
    </xdr:to>
    <xdr:pic>
      <xdr:nvPicPr>
        <xdr:cNvPr id="2074519" name="Рисунок 12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7639050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114300</xdr:rowOff>
    </xdr:from>
    <xdr:to>
      <xdr:col>0</xdr:col>
      <xdr:colOff>342900</xdr:colOff>
      <xdr:row>8</xdr:row>
      <xdr:rowOff>314325</xdr:rowOff>
    </xdr:to>
    <xdr:pic>
      <xdr:nvPicPr>
        <xdr:cNvPr id="2074520" name="Рисунок 13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4476750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</xdr:row>
      <xdr:rowOff>123825</xdr:rowOff>
    </xdr:from>
    <xdr:to>
      <xdr:col>0</xdr:col>
      <xdr:colOff>342900</xdr:colOff>
      <xdr:row>9</xdr:row>
      <xdr:rowOff>323850</xdr:rowOff>
    </xdr:to>
    <xdr:pic>
      <xdr:nvPicPr>
        <xdr:cNvPr id="2074521" name="Рисунок 14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5057775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32</xdr:row>
      <xdr:rowOff>123825</xdr:rowOff>
    </xdr:from>
    <xdr:to>
      <xdr:col>0</xdr:col>
      <xdr:colOff>342900</xdr:colOff>
      <xdr:row>32</xdr:row>
      <xdr:rowOff>323850</xdr:rowOff>
    </xdr:to>
    <xdr:pic>
      <xdr:nvPicPr>
        <xdr:cNvPr id="2074522" name="Рисунок 15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20383500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34</xdr:row>
      <xdr:rowOff>38100</xdr:rowOff>
    </xdr:from>
    <xdr:to>
      <xdr:col>0</xdr:col>
      <xdr:colOff>342900</xdr:colOff>
      <xdr:row>34</xdr:row>
      <xdr:rowOff>238125</xdr:rowOff>
    </xdr:to>
    <xdr:pic>
      <xdr:nvPicPr>
        <xdr:cNvPr id="2074523" name="Рисунок 92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21897975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581025</xdr:colOff>
      <xdr:row>35</xdr:row>
      <xdr:rowOff>66675</xdr:rowOff>
    </xdr:from>
    <xdr:to>
      <xdr:col>0</xdr:col>
      <xdr:colOff>923925</xdr:colOff>
      <xdr:row>35</xdr:row>
      <xdr:rowOff>266700</xdr:rowOff>
    </xdr:to>
    <xdr:pic>
      <xdr:nvPicPr>
        <xdr:cNvPr id="2074524" name="Рисунок 93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581025" y="22879050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552450</xdr:colOff>
      <xdr:row>37</xdr:row>
      <xdr:rowOff>104775</xdr:rowOff>
    </xdr:from>
    <xdr:to>
      <xdr:col>0</xdr:col>
      <xdr:colOff>895350</xdr:colOff>
      <xdr:row>37</xdr:row>
      <xdr:rowOff>304800</xdr:rowOff>
    </xdr:to>
    <xdr:pic>
      <xdr:nvPicPr>
        <xdr:cNvPr id="2074525" name="Рисунок 16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552450" y="24822150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38</xdr:row>
      <xdr:rowOff>28575</xdr:rowOff>
    </xdr:from>
    <xdr:to>
      <xdr:col>0</xdr:col>
      <xdr:colOff>342900</xdr:colOff>
      <xdr:row>38</xdr:row>
      <xdr:rowOff>228600</xdr:rowOff>
    </xdr:to>
    <xdr:pic>
      <xdr:nvPicPr>
        <xdr:cNvPr id="2074526" name="Рисунок 96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25698450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95250</xdr:rowOff>
    </xdr:from>
    <xdr:to>
      <xdr:col>0</xdr:col>
      <xdr:colOff>342900</xdr:colOff>
      <xdr:row>66</xdr:row>
      <xdr:rowOff>295275</xdr:rowOff>
    </xdr:to>
    <xdr:pic>
      <xdr:nvPicPr>
        <xdr:cNvPr id="2074527" name="Рисунок 97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38128575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67</xdr:row>
      <xdr:rowOff>142875</xdr:rowOff>
    </xdr:from>
    <xdr:to>
      <xdr:col>0</xdr:col>
      <xdr:colOff>342900</xdr:colOff>
      <xdr:row>67</xdr:row>
      <xdr:rowOff>342900</xdr:rowOff>
    </xdr:to>
    <xdr:pic>
      <xdr:nvPicPr>
        <xdr:cNvPr id="2074528" name="Рисунок 98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38604825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71</xdr:row>
      <xdr:rowOff>257175</xdr:rowOff>
    </xdr:from>
    <xdr:to>
      <xdr:col>0</xdr:col>
      <xdr:colOff>342900</xdr:colOff>
      <xdr:row>72</xdr:row>
      <xdr:rowOff>171450</xdr:rowOff>
    </xdr:to>
    <xdr:pic>
      <xdr:nvPicPr>
        <xdr:cNvPr id="2074529" name="Рисунок 99"/>
        <xdr:cNvPicPr>
          <a:picLocks noChangeAspect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0" y="40233600"/>
          <a:ext cx="3429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60960</xdr:colOff>
      <xdr:row>0</xdr:row>
      <xdr:rowOff>923108</xdr:rowOff>
    </xdr:to>
    <xdr:pic>
      <xdr:nvPicPr>
        <xdr:cNvPr id="83" name="Рисунок 82">
          <a:hlinkClick xmlns:r="http://schemas.openxmlformats.org/officeDocument/2006/relationships" r:id="rId57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6580" cy="923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628650</xdr:colOff>
      <xdr:row>78</xdr:row>
      <xdr:rowOff>0</xdr:rowOff>
    </xdr:from>
    <xdr:to>
      <xdr:col>1</xdr:col>
      <xdr:colOff>1133475</xdr:colOff>
      <xdr:row>78</xdr:row>
      <xdr:rowOff>0</xdr:rowOff>
    </xdr:to>
    <xdr:pic>
      <xdr:nvPicPr>
        <xdr:cNvPr id="2073094" name="Рисунок 7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81225" y="303180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628650</xdr:colOff>
      <xdr:row>48</xdr:row>
      <xdr:rowOff>0</xdr:rowOff>
    </xdr:from>
    <xdr:to>
      <xdr:col>1</xdr:col>
      <xdr:colOff>1133475</xdr:colOff>
      <xdr:row>48</xdr:row>
      <xdr:rowOff>0</xdr:rowOff>
    </xdr:to>
    <xdr:pic>
      <xdr:nvPicPr>
        <xdr:cNvPr id="2073095" name="Рисунок 73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81225" y="21202650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581025</xdr:colOff>
      <xdr:row>32</xdr:row>
      <xdr:rowOff>200025</xdr:rowOff>
    </xdr:from>
    <xdr:to>
      <xdr:col>0</xdr:col>
      <xdr:colOff>1266825</xdr:colOff>
      <xdr:row>35</xdr:row>
      <xdr:rowOff>180975</xdr:rowOff>
    </xdr:to>
    <xdr:pic>
      <xdr:nvPicPr>
        <xdr:cNvPr id="2073096" name="Рисунок 5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1025" y="16297275"/>
          <a:ext cx="6858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30</xdr:row>
      <xdr:rowOff>38100</xdr:rowOff>
    </xdr:from>
    <xdr:to>
      <xdr:col>0</xdr:col>
      <xdr:colOff>1247775</xdr:colOff>
      <xdr:row>33</xdr:row>
      <xdr:rowOff>161925</xdr:rowOff>
    </xdr:to>
    <xdr:pic>
      <xdr:nvPicPr>
        <xdr:cNvPr id="2073097" name="Рисунок 1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61925" y="15506700"/>
          <a:ext cx="1085850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55</xdr:row>
      <xdr:rowOff>0</xdr:rowOff>
    </xdr:from>
    <xdr:to>
      <xdr:col>0</xdr:col>
      <xdr:colOff>1457325</xdr:colOff>
      <xdr:row>57</xdr:row>
      <xdr:rowOff>152400</xdr:rowOff>
    </xdr:to>
    <xdr:pic>
      <xdr:nvPicPr>
        <xdr:cNvPr id="2073098" name="Рисунок 95" descr="180k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5" y="23641050"/>
          <a:ext cx="125730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247651</xdr:colOff>
      <xdr:row>2</xdr:row>
      <xdr:rowOff>188347</xdr:rowOff>
    </xdr:from>
    <xdr:to>
      <xdr:col>0</xdr:col>
      <xdr:colOff>1371601</xdr:colOff>
      <xdr:row>2</xdr:row>
      <xdr:rowOff>428890</xdr:rowOff>
    </xdr:to>
    <xdr:pic>
      <xdr:nvPicPr>
        <xdr:cNvPr id="22" name="Рисунок 35" descr="NOVICAM - Новикам&#10;widen your view - смотри шире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 bwMode="auto">
        <a:xfrm>
          <a:off x="247651" y="1036072"/>
          <a:ext cx="1123950" cy="2405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276225</xdr:colOff>
      <xdr:row>61</xdr:row>
      <xdr:rowOff>180975</xdr:rowOff>
    </xdr:from>
    <xdr:to>
      <xdr:col>0</xdr:col>
      <xdr:colOff>1371600</xdr:colOff>
      <xdr:row>64</xdr:row>
      <xdr:rowOff>0</xdr:rowOff>
    </xdr:to>
    <xdr:pic>
      <xdr:nvPicPr>
        <xdr:cNvPr id="2073100" name="Рисунок 128" descr="L-brackets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6225" y="25565100"/>
          <a:ext cx="1095375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64</xdr:row>
      <xdr:rowOff>228600</xdr:rowOff>
    </xdr:from>
    <xdr:to>
      <xdr:col>0</xdr:col>
      <xdr:colOff>1228725</xdr:colOff>
      <xdr:row>68</xdr:row>
      <xdr:rowOff>180975</xdr:rowOff>
    </xdr:to>
    <xdr:pic>
      <xdr:nvPicPr>
        <xdr:cNvPr id="2073101" name="Рисунок 103" descr="ZH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 rot="3225671">
          <a:off x="309562" y="26322338"/>
          <a:ext cx="942975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238125</xdr:colOff>
      <xdr:row>68</xdr:row>
      <xdr:rowOff>180975</xdr:rowOff>
    </xdr:from>
    <xdr:to>
      <xdr:col>0</xdr:col>
      <xdr:colOff>1400175</xdr:colOff>
      <xdr:row>69</xdr:row>
      <xdr:rowOff>180975</xdr:rowOff>
    </xdr:to>
    <xdr:pic>
      <xdr:nvPicPr>
        <xdr:cNvPr id="2073102" name="Рисунок 108" descr="UH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 rot="352501">
          <a:off x="238125" y="27241500"/>
          <a:ext cx="11620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1276350</xdr:colOff>
      <xdr:row>10</xdr:row>
      <xdr:rowOff>19050</xdr:rowOff>
    </xdr:from>
    <xdr:to>
      <xdr:col>0</xdr:col>
      <xdr:colOff>1276350</xdr:colOff>
      <xdr:row>10</xdr:row>
      <xdr:rowOff>161925</xdr:rowOff>
    </xdr:to>
    <xdr:pic>
      <xdr:nvPicPr>
        <xdr:cNvPr id="2073104" name="Рисунок 31" descr="SE15KW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276350" y="639127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</xdr:colOff>
      <xdr:row>9</xdr:row>
      <xdr:rowOff>571500</xdr:rowOff>
    </xdr:from>
    <xdr:to>
      <xdr:col>0</xdr:col>
      <xdr:colOff>638175</xdr:colOff>
      <xdr:row>10</xdr:row>
      <xdr:rowOff>695325</xdr:rowOff>
    </xdr:to>
    <xdr:pic>
      <xdr:nvPicPr>
        <xdr:cNvPr id="2073105" name="Рисунок 1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8575" y="6324600"/>
          <a:ext cx="6096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75</xdr:row>
      <xdr:rowOff>76200</xdr:rowOff>
    </xdr:from>
    <xdr:to>
      <xdr:col>0</xdr:col>
      <xdr:colOff>1133475</xdr:colOff>
      <xdr:row>78</xdr:row>
      <xdr:rowOff>19050</xdr:rowOff>
    </xdr:to>
    <xdr:pic>
      <xdr:nvPicPr>
        <xdr:cNvPr id="2073106" name="Рисунок 30" descr="E:\__Cher (Camel Sec СКУД)\Гибкие переходы\Фото\P40.pn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38125" y="29441775"/>
          <a:ext cx="89535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657225</xdr:colOff>
      <xdr:row>76</xdr:row>
      <xdr:rowOff>104775</xdr:rowOff>
    </xdr:from>
    <xdr:to>
      <xdr:col>0</xdr:col>
      <xdr:colOff>1495425</xdr:colOff>
      <xdr:row>78</xdr:row>
      <xdr:rowOff>180975</xdr:rowOff>
    </xdr:to>
    <xdr:pic>
      <xdr:nvPicPr>
        <xdr:cNvPr id="2073107" name="Рисунок 1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657225" y="29660850"/>
          <a:ext cx="8382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390525</xdr:colOff>
      <xdr:row>71</xdr:row>
      <xdr:rowOff>47625</xdr:rowOff>
    </xdr:from>
    <xdr:to>
      <xdr:col>0</xdr:col>
      <xdr:colOff>1466850</xdr:colOff>
      <xdr:row>74</xdr:row>
      <xdr:rowOff>152400</xdr:rowOff>
    </xdr:to>
    <xdr:pic>
      <xdr:nvPicPr>
        <xdr:cNvPr id="2073108" name="Рисунок 32" descr="NOVIcam DK104  (ver. 4165)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90525" y="28022550"/>
          <a:ext cx="107632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1076325</xdr:colOff>
      <xdr:row>6</xdr:row>
      <xdr:rowOff>704850</xdr:rowOff>
    </xdr:from>
    <xdr:to>
      <xdr:col>0</xdr:col>
      <xdr:colOff>1485900</xdr:colOff>
      <xdr:row>7</xdr:row>
      <xdr:rowOff>762000</xdr:rowOff>
    </xdr:to>
    <xdr:pic>
      <xdr:nvPicPr>
        <xdr:cNvPr id="2073109" name="Рисунок 40" descr="SE120W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076325" y="4200525"/>
          <a:ext cx="4095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914400</xdr:colOff>
      <xdr:row>13</xdr:row>
      <xdr:rowOff>28575</xdr:rowOff>
    </xdr:from>
    <xdr:to>
      <xdr:col>0</xdr:col>
      <xdr:colOff>1304925</xdr:colOff>
      <xdr:row>13</xdr:row>
      <xdr:rowOff>952500</xdr:rowOff>
    </xdr:to>
    <xdr:pic>
      <xdr:nvPicPr>
        <xdr:cNvPr id="2073110" name="Рисунок 2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914400" y="8877300"/>
          <a:ext cx="3905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114300</xdr:colOff>
      <xdr:row>12</xdr:row>
      <xdr:rowOff>133350</xdr:rowOff>
    </xdr:from>
    <xdr:to>
      <xdr:col>0</xdr:col>
      <xdr:colOff>904875</xdr:colOff>
      <xdr:row>12</xdr:row>
      <xdr:rowOff>1000125</xdr:rowOff>
    </xdr:to>
    <xdr:pic>
      <xdr:nvPicPr>
        <xdr:cNvPr id="2073111" name="Рисунок 44" descr="SFE15KW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14300" y="7829550"/>
          <a:ext cx="7905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657225</xdr:colOff>
      <xdr:row>10</xdr:row>
      <xdr:rowOff>523875</xdr:rowOff>
    </xdr:from>
    <xdr:to>
      <xdr:col>0</xdr:col>
      <xdr:colOff>1209675</xdr:colOff>
      <xdr:row>12</xdr:row>
      <xdr:rowOff>47625</xdr:rowOff>
    </xdr:to>
    <xdr:pic>
      <xdr:nvPicPr>
        <xdr:cNvPr id="2073112" name="Рисунок 37" descr="NOVIcam SE210KW-NC (ver.4454) ПОД ЗАКАЗ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 rot="789855">
          <a:off x="657225" y="6896100"/>
          <a:ext cx="5524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7</xdr:row>
      <xdr:rowOff>647700</xdr:rowOff>
    </xdr:from>
    <xdr:to>
      <xdr:col>0</xdr:col>
      <xdr:colOff>962025</xdr:colOff>
      <xdr:row>9</xdr:row>
      <xdr:rowOff>85725</xdr:rowOff>
    </xdr:to>
    <xdr:pic>
      <xdr:nvPicPr>
        <xdr:cNvPr id="2073113" name="Рисунок 4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76200" y="4953000"/>
          <a:ext cx="885825" cy="885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733425</xdr:colOff>
      <xdr:row>8</xdr:row>
      <xdr:rowOff>504825</xdr:rowOff>
    </xdr:from>
    <xdr:to>
      <xdr:col>0</xdr:col>
      <xdr:colOff>1457325</xdr:colOff>
      <xdr:row>10</xdr:row>
      <xdr:rowOff>28575</xdr:rowOff>
    </xdr:to>
    <xdr:pic>
      <xdr:nvPicPr>
        <xdr:cNvPr id="2073114" name="Рисунок 32" descr="NOVIcam SE15K (ver. 4026)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 rot="-717996">
          <a:off x="733425" y="5638800"/>
          <a:ext cx="7239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714375</xdr:colOff>
      <xdr:row>41</xdr:row>
      <xdr:rowOff>123825</xdr:rowOff>
    </xdr:from>
    <xdr:to>
      <xdr:col>1</xdr:col>
      <xdr:colOff>85725</xdr:colOff>
      <xdr:row>43</xdr:row>
      <xdr:rowOff>238125</xdr:rowOff>
    </xdr:to>
    <xdr:pic>
      <xdr:nvPicPr>
        <xdr:cNvPr id="2073115" name="Рисунок 5"/>
        <xdr:cNvPicPr>
          <a:picLocks noChangeAspect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14375" y="19183350"/>
          <a:ext cx="923925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381000</xdr:colOff>
      <xdr:row>16</xdr:row>
      <xdr:rowOff>438150</xdr:rowOff>
    </xdr:from>
    <xdr:to>
      <xdr:col>0</xdr:col>
      <xdr:colOff>800100</xdr:colOff>
      <xdr:row>18</xdr:row>
      <xdr:rowOff>371475</xdr:rowOff>
    </xdr:to>
    <xdr:pic>
      <xdr:nvPicPr>
        <xdr:cNvPr id="2073116" name="Рисунок 57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1000" y="10744200"/>
          <a:ext cx="4191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1047750</xdr:colOff>
      <xdr:row>18</xdr:row>
      <xdr:rowOff>171450</xdr:rowOff>
    </xdr:from>
    <xdr:to>
      <xdr:col>0</xdr:col>
      <xdr:colOff>1400175</xdr:colOff>
      <xdr:row>20</xdr:row>
      <xdr:rowOff>47625</xdr:rowOff>
    </xdr:to>
    <xdr:pic>
      <xdr:nvPicPr>
        <xdr:cNvPr id="2073117" name="Рисунок 58" descr="http://strazh-skd.ru/upload/resize_cache/iblock/e36/620_296_1/img_20160620_173615.png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047750" y="11277600"/>
          <a:ext cx="3524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19</xdr:row>
      <xdr:rowOff>85725</xdr:rowOff>
    </xdr:from>
    <xdr:to>
      <xdr:col>0</xdr:col>
      <xdr:colOff>942975</xdr:colOff>
      <xdr:row>21</xdr:row>
      <xdr:rowOff>28575</xdr:rowOff>
    </xdr:to>
    <xdr:pic>
      <xdr:nvPicPr>
        <xdr:cNvPr id="2073118" name="Рисунок 59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38125" y="11572875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885825</xdr:colOff>
      <xdr:row>20</xdr:row>
      <xdr:rowOff>180975</xdr:rowOff>
    </xdr:from>
    <xdr:to>
      <xdr:col>0</xdr:col>
      <xdr:colOff>1428750</xdr:colOff>
      <xdr:row>22</xdr:row>
      <xdr:rowOff>180975</xdr:rowOff>
    </xdr:to>
    <xdr:pic>
      <xdr:nvPicPr>
        <xdr:cNvPr id="2073119" name="Рисунок 60"/>
        <xdr:cNvPicPr>
          <a:picLocks noChangeAspect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885825" y="12049125"/>
          <a:ext cx="54292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209550</xdr:colOff>
      <xdr:row>21</xdr:row>
      <xdr:rowOff>104775</xdr:rowOff>
    </xdr:from>
    <xdr:to>
      <xdr:col>0</xdr:col>
      <xdr:colOff>866775</xdr:colOff>
      <xdr:row>23</xdr:row>
      <xdr:rowOff>161925</xdr:rowOff>
    </xdr:to>
    <xdr:pic>
      <xdr:nvPicPr>
        <xdr:cNvPr id="2073120" name="Рисунок 61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 rot="-203040">
          <a:off x="209550" y="12353925"/>
          <a:ext cx="6572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876300</xdr:colOff>
      <xdr:row>22</xdr:row>
      <xdr:rowOff>257175</xdr:rowOff>
    </xdr:from>
    <xdr:to>
      <xdr:col>1</xdr:col>
      <xdr:colOff>171450</xdr:colOff>
      <xdr:row>24</xdr:row>
      <xdr:rowOff>95250</xdr:rowOff>
    </xdr:to>
    <xdr:pic>
      <xdr:nvPicPr>
        <xdr:cNvPr id="2073121" name="Рисунок 62" descr="B41L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 rot="1092215">
          <a:off x="876300" y="12887325"/>
          <a:ext cx="84772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23</xdr:row>
      <xdr:rowOff>190500</xdr:rowOff>
    </xdr:from>
    <xdr:to>
      <xdr:col>0</xdr:col>
      <xdr:colOff>1076325</xdr:colOff>
      <xdr:row>25</xdr:row>
      <xdr:rowOff>342900</xdr:rowOff>
    </xdr:to>
    <xdr:pic>
      <xdr:nvPicPr>
        <xdr:cNvPr id="2073122" name="Рисунок 63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0" y="13201650"/>
          <a:ext cx="10763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742950</xdr:colOff>
      <xdr:row>24</xdr:row>
      <xdr:rowOff>247650</xdr:rowOff>
    </xdr:from>
    <xdr:to>
      <xdr:col>1</xdr:col>
      <xdr:colOff>57150</xdr:colOff>
      <xdr:row>27</xdr:row>
      <xdr:rowOff>19050</xdr:rowOff>
    </xdr:to>
    <xdr:pic>
      <xdr:nvPicPr>
        <xdr:cNvPr id="2073123" name="Рисунок 64" descr="https://encrypted-tbn1.gstatic.com/shopping?q=tbn:ANd9GcRq_FE030fUvi5ur5ABnYWOxDjXyXvrEGagVPjQDf_cCy0vlnfdAXVLVR9OS-P-6CBYXx2qnNpm&amp;usqp=CAE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 rot="-1224372">
          <a:off x="742950" y="13639800"/>
          <a:ext cx="866775" cy="866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51</xdr:row>
      <xdr:rowOff>466725</xdr:rowOff>
    </xdr:from>
    <xdr:to>
      <xdr:col>0</xdr:col>
      <xdr:colOff>1314450</xdr:colOff>
      <xdr:row>53</xdr:row>
      <xdr:rowOff>76200</xdr:rowOff>
    </xdr:to>
    <xdr:pic>
      <xdr:nvPicPr>
        <xdr:cNvPr id="2073124" name="Рисунок 6"/>
        <xdr:cNvPicPr>
          <a:picLocks noChangeAspect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38125" y="22507575"/>
          <a:ext cx="107632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49</xdr:row>
      <xdr:rowOff>390525</xdr:rowOff>
    </xdr:from>
    <xdr:to>
      <xdr:col>0</xdr:col>
      <xdr:colOff>1343025</xdr:colOff>
      <xdr:row>52</xdr:row>
      <xdr:rowOff>19050</xdr:rowOff>
    </xdr:to>
    <xdr:pic>
      <xdr:nvPicPr>
        <xdr:cNvPr id="2073125" name="Рисунок 45" descr="NOVIcam DL10 (ver. 4039)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76225" y="21821775"/>
          <a:ext cx="1066800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12</xdr:row>
      <xdr:rowOff>174781</xdr:rowOff>
    </xdr:from>
    <xdr:to>
      <xdr:col>0</xdr:col>
      <xdr:colOff>1065616</xdr:colOff>
      <xdr:row>12</xdr:row>
      <xdr:rowOff>539914</xdr:rowOff>
    </xdr:to>
    <xdr:sp macro="" textlink="">
      <xdr:nvSpPr>
        <xdr:cNvPr id="70" name="TextBox 69"/>
        <xdr:cNvSpPr txBox="1"/>
      </xdr:nvSpPr>
      <xdr:spPr>
        <a:xfrm rot="19108980">
          <a:off x="0" y="7870981"/>
          <a:ext cx="1065616" cy="365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>
    <xdr:from>
      <xdr:col>0</xdr:col>
      <xdr:colOff>0</xdr:colOff>
      <xdr:row>51</xdr:row>
      <xdr:rowOff>371475</xdr:rowOff>
    </xdr:from>
    <xdr:to>
      <xdr:col>0</xdr:col>
      <xdr:colOff>1065616</xdr:colOff>
      <xdr:row>52</xdr:row>
      <xdr:rowOff>241308</xdr:rowOff>
    </xdr:to>
    <xdr:sp macro="" textlink="">
      <xdr:nvSpPr>
        <xdr:cNvPr id="72" name="TextBox 71"/>
        <xdr:cNvSpPr txBox="1"/>
      </xdr:nvSpPr>
      <xdr:spPr>
        <a:xfrm rot="19108980">
          <a:off x="0" y="20916900"/>
          <a:ext cx="1065616" cy="365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 editAs="oneCell">
    <xdr:from>
      <xdr:col>0</xdr:col>
      <xdr:colOff>57150</xdr:colOff>
      <xdr:row>5</xdr:row>
      <xdr:rowOff>381000</xdr:rowOff>
    </xdr:from>
    <xdr:to>
      <xdr:col>0</xdr:col>
      <xdr:colOff>971550</xdr:colOff>
      <xdr:row>6</xdr:row>
      <xdr:rowOff>704850</xdr:rowOff>
    </xdr:to>
    <xdr:pic>
      <xdr:nvPicPr>
        <xdr:cNvPr id="2073128" name="Рисунок 1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57150" y="3476625"/>
          <a:ext cx="91440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35</xdr:row>
      <xdr:rowOff>295275</xdr:rowOff>
    </xdr:from>
    <xdr:to>
      <xdr:col>0</xdr:col>
      <xdr:colOff>1162050</xdr:colOff>
      <xdr:row>37</xdr:row>
      <xdr:rowOff>114300</xdr:rowOff>
    </xdr:to>
    <xdr:pic>
      <xdr:nvPicPr>
        <xdr:cNvPr id="2073129" name="Рисунок 1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95250" y="17335500"/>
          <a:ext cx="106680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390525</xdr:colOff>
      <xdr:row>36</xdr:row>
      <xdr:rowOff>247650</xdr:rowOff>
    </xdr:from>
    <xdr:to>
      <xdr:col>0</xdr:col>
      <xdr:colOff>1381125</xdr:colOff>
      <xdr:row>37</xdr:row>
      <xdr:rowOff>342900</xdr:rowOff>
    </xdr:to>
    <xdr:pic>
      <xdr:nvPicPr>
        <xdr:cNvPr id="2073130" name="Рисунок 42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90525" y="17602200"/>
          <a:ext cx="9906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657225</xdr:colOff>
      <xdr:row>10</xdr:row>
      <xdr:rowOff>523875</xdr:rowOff>
    </xdr:from>
    <xdr:to>
      <xdr:col>0</xdr:col>
      <xdr:colOff>1038225</xdr:colOff>
      <xdr:row>10</xdr:row>
      <xdr:rowOff>704850</xdr:rowOff>
    </xdr:to>
    <xdr:pic>
      <xdr:nvPicPr>
        <xdr:cNvPr id="2073131" name="Рисунок 53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657225" y="6896100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695325</xdr:colOff>
      <xdr:row>13</xdr:row>
      <xdr:rowOff>57150</xdr:rowOff>
    </xdr:from>
    <xdr:to>
      <xdr:col>0</xdr:col>
      <xdr:colOff>1076325</xdr:colOff>
      <xdr:row>13</xdr:row>
      <xdr:rowOff>238125</xdr:rowOff>
    </xdr:to>
    <xdr:pic>
      <xdr:nvPicPr>
        <xdr:cNvPr id="2073132" name="Рисунок 53"/>
        <xdr:cNvPicPr>
          <a:picLocks noChangeAspect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695325" y="8905875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342899</xdr:colOff>
      <xdr:row>35</xdr:row>
      <xdr:rowOff>285750</xdr:rowOff>
    </xdr:from>
    <xdr:to>
      <xdr:col>0</xdr:col>
      <xdr:colOff>1408515</xdr:colOff>
      <xdr:row>36</xdr:row>
      <xdr:rowOff>336558</xdr:rowOff>
    </xdr:to>
    <xdr:sp macro="" textlink="">
      <xdr:nvSpPr>
        <xdr:cNvPr id="47" name="TextBox 46"/>
        <xdr:cNvSpPr txBox="1"/>
      </xdr:nvSpPr>
      <xdr:spPr>
        <a:xfrm rot="19108980">
          <a:off x="342899" y="17325975"/>
          <a:ext cx="1065616" cy="365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>
    <xdr:from>
      <xdr:col>0</xdr:col>
      <xdr:colOff>533400</xdr:colOff>
      <xdr:row>41</xdr:row>
      <xdr:rowOff>66673</xdr:rowOff>
    </xdr:from>
    <xdr:to>
      <xdr:col>1</xdr:col>
      <xdr:colOff>46441</xdr:colOff>
      <xdr:row>42</xdr:row>
      <xdr:rowOff>146056</xdr:rowOff>
    </xdr:to>
    <xdr:sp macro="" textlink="">
      <xdr:nvSpPr>
        <xdr:cNvPr id="49" name="TextBox 48"/>
        <xdr:cNvSpPr txBox="1"/>
      </xdr:nvSpPr>
      <xdr:spPr>
        <a:xfrm rot="19108980">
          <a:off x="533400" y="19126198"/>
          <a:ext cx="1065616" cy="365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>
    <xdr:from>
      <xdr:col>0</xdr:col>
      <xdr:colOff>171450</xdr:colOff>
      <xdr:row>42</xdr:row>
      <xdr:rowOff>342900</xdr:rowOff>
    </xdr:from>
    <xdr:to>
      <xdr:col>0</xdr:col>
      <xdr:colOff>590550</xdr:colOff>
      <xdr:row>45</xdr:row>
      <xdr:rowOff>47625</xdr:rowOff>
    </xdr:to>
    <xdr:pic>
      <xdr:nvPicPr>
        <xdr:cNvPr id="2073135" name="Рисунок 52" descr="xR2 (3)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71450" y="19688175"/>
          <a:ext cx="41910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634931</xdr:colOff>
      <xdr:row>43</xdr:row>
      <xdr:rowOff>111976</xdr:rowOff>
    </xdr:from>
    <xdr:to>
      <xdr:col>1</xdr:col>
      <xdr:colOff>147972</xdr:colOff>
      <xdr:row>45</xdr:row>
      <xdr:rowOff>47625</xdr:rowOff>
    </xdr:to>
    <xdr:sp macro="" textlink="">
      <xdr:nvSpPr>
        <xdr:cNvPr id="52" name="TextBox 51"/>
        <xdr:cNvSpPr txBox="1"/>
      </xdr:nvSpPr>
      <xdr:spPr>
        <a:xfrm rot="19108980">
          <a:off x="634931" y="19981126"/>
          <a:ext cx="1065616" cy="6881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2500"/>
            </a:lnSpc>
          </a:pPr>
          <a:r>
            <a:rPr lang="ru-RU" sz="2800" b="1">
              <a:solidFill>
                <a:srgbClr val="009900"/>
              </a:solidFill>
              <a:latin typeface="Gabriola" panose="04040605051002020D02" pitchFamily="82" charset="0"/>
            </a:rPr>
            <a:t>Скоро!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381000</xdr:colOff>
      <xdr:row>1</xdr:row>
      <xdr:rowOff>1088</xdr:rowOff>
    </xdr:to>
    <xdr:pic>
      <xdr:nvPicPr>
        <xdr:cNvPr id="44" name="Рисунок 43">
          <a:hlinkClick xmlns:r="http://schemas.openxmlformats.org/officeDocument/2006/relationships" r:id="rId3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6580" cy="923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101</xdr:row>
      <xdr:rowOff>142875</xdr:rowOff>
    </xdr:from>
    <xdr:to>
      <xdr:col>1</xdr:col>
      <xdr:colOff>523875</xdr:colOff>
      <xdr:row>103</xdr:row>
      <xdr:rowOff>171450</xdr:rowOff>
    </xdr:to>
    <xdr:pic>
      <xdr:nvPicPr>
        <xdr:cNvPr id="207237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-1507245">
          <a:off x="257175" y="31432500"/>
          <a:ext cx="12573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65</xdr:row>
      <xdr:rowOff>0</xdr:rowOff>
    </xdr:from>
    <xdr:to>
      <xdr:col>1</xdr:col>
      <xdr:colOff>85725</xdr:colOff>
      <xdr:row>66</xdr:row>
      <xdr:rowOff>466725</xdr:rowOff>
    </xdr:to>
    <xdr:pic>
      <xdr:nvPicPr>
        <xdr:cNvPr id="2072378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100" y="18735675"/>
          <a:ext cx="10382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104775</xdr:colOff>
      <xdr:row>15</xdr:row>
      <xdr:rowOff>142875</xdr:rowOff>
    </xdr:from>
    <xdr:to>
      <xdr:col>1</xdr:col>
      <xdr:colOff>104775</xdr:colOff>
      <xdr:row>17</xdr:row>
      <xdr:rowOff>190500</xdr:rowOff>
    </xdr:to>
    <xdr:pic>
      <xdr:nvPicPr>
        <xdr:cNvPr id="2072379" name="Рисунок 46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775" y="6019800"/>
          <a:ext cx="9906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200025</xdr:colOff>
      <xdr:row>21</xdr:row>
      <xdr:rowOff>95250</xdr:rowOff>
    </xdr:from>
    <xdr:to>
      <xdr:col>0</xdr:col>
      <xdr:colOff>904875</xdr:colOff>
      <xdr:row>24</xdr:row>
      <xdr:rowOff>95250</xdr:rowOff>
    </xdr:to>
    <xdr:pic>
      <xdr:nvPicPr>
        <xdr:cNvPr id="2072380" name="Рисунок 48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b="-1814"/>
        <a:stretch>
          <a:fillRect/>
        </a:stretch>
      </xdr:blipFill>
      <xdr:spPr bwMode="auto">
        <a:xfrm>
          <a:off x="200025" y="7419975"/>
          <a:ext cx="7048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24</xdr:row>
      <xdr:rowOff>161925</xdr:rowOff>
    </xdr:from>
    <xdr:to>
      <xdr:col>1</xdr:col>
      <xdr:colOff>723900</xdr:colOff>
      <xdr:row>26</xdr:row>
      <xdr:rowOff>123825</xdr:rowOff>
    </xdr:to>
    <xdr:pic>
      <xdr:nvPicPr>
        <xdr:cNvPr id="2072381" name="Рисунок 49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100" y="8134350"/>
          <a:ext cx="16764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76200</xdr:colOff>
      <xdr:row>2</xdr:row>
      <xdr:rowOff>561975</xdr:rowOff>
    </xdr:from>
    <xdr:to>
      <xdr:col>2</xdr:col>
      <xdr:colOff>581025</xdr:colOff>
      <xdr:row>2</xdr:row>
      <xdr:rowOff>885825</xdr:rowOff>
    </xdr:to>
    <xdr:pic>
      <xdr:nvPicPr>
        <xdr:cNvPr id="2072382" name="Рисунок 1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76200" y="1409700"/>
          <a:ext cx="22479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104</xdr:row>
      <xdr:rowOff>38100</xdr:rowOff>
    </xdr:from>
    <xdr:to>
      <xdr:col>1</xdr:col>
      <xdr:colOff>476250</xdr:colOff>
      <xdr:row>106</xdr:row>
      <xdr:rowOff>47625</xdr:rowOff>
    </xdr:to>
    <xdr:pic>
      <xdr:nvPicPr>
        <xdr:cNvPr id="2072383" name="Рисунок 7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04800" y="32642175"/>
          <a:ext cx="11620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314325</xdr:colOff>
      <xdr:row>107</xdr:row>
      <xdr:rowOff>0</xdr:rowOff>
    </xdr:from>
    <xdr:to>
      <xdr:col>1</xdr:col>
      <xdr:colOff>495300</xdr:colOff>
      <xdr:row>108</xdr:row>
      <xdr:rowOff>104775</xdr:rowOff>
    </xdr:to>
    <xdr:pic>
      <xdr:nvPicPr>
        <xdr:cNvPr id="2072384" name="Рисунок 8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14325" y="34251900"/>
          <a:ext cx="11715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17</xdr:row>
      <xdr:rowOff>180975</xdr:rowOff>
    </xdr:from>
    <xdr:to>
      <xdr:col>1</xdr:col>
      <xdr:colOff>638175</xdr:colOff>
      <xdr:row>18</xdr:row>
      <xdr:rowOff>180975</xdr:rowOff>
    </xdr:to>
    <xdr:pic>
      <xdr:nvPicPr>
        <xdr:cNvPr id="2072385" name="Рисунок 26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 t="52731" b="2"/>
        <a:stretch>
          <a:fillRect/>
        </a:stretch>
      </xdr:blipFill>
      <xdr:spPr bwMode="auto">
        <a:xfrm>
          <a:off x="95250" y="6591300"/>
          <a:ext cx="153352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523875</xdr:colOff>
      <xdr:row>99</xdr:row>
      <xdr:rowOff>123825</xdr:rowOff>
    </xdr:from>
    <xdr:to>
      <xdr:col>1</xdr:col>
      <xdr:colOff>323850</xdr:colOff>
      <xdr:row>101</xdr:row>
      <xdr:rowOff>285750</xdr:rowOff>
    </xdr:to>
    <xdr:pic>
      <xdr:nvPicPr>
        <xdr:cNvPr id="2072386" name="Рисунок 7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523875" y="30965775"/>
          <a:ext cx="7905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952500</xdr:colOff>
      <xdr:row>21</xdr:row>
      <xdr:rowOff>66675</xdr:rowOff>
    </xdr:from>
    <xdr:to>
      <xdr:col>1</xdr:col>
      <xdr:colOff>676275</xdr:colOff>
      <xdr:row>24</xdr:row>
      <xdr:rowOff>104775</xdr:rowOff>
    </xdr:to>
    <xdr:pic>
      <xdr:nvPicPr>
        <xdr:cNvPr id="2072387" name="Рисунок 6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52500" y="7391400"/>
          <a:ext cx="71437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422125</xdr:colOff>
      <xdr:row>88</xdr:row>
      <xdr:rowOff>42423</xdr:rowOff>
    </xdr:from>
    <xdr:to>
      <xdr:col>1</xdr:col>
      <xdr:colOff>346585</xdr:colOff>
      <xdr:row>90</xdr:row>
      <xdr:rowOff>52715</xdr:rowOff>
    </xdr:to>
    <xdr:pic>
      <xdr:nvPicPr>
        <xdr:cNvPr id="343005" name="Рисунок 7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 rot="21083116">
          <a:off x="422125" y="27198198"/>
          <a:ext cx="915060" cy="648467"/>
        </a:xfrm>
        <a:prstGeom prst="rect">
          <a:avLst/>
        </a:prstGeom>
        <a:noFill/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476250</xdr:colOff>
      <xdr:row>110</xdr:row>
      <xdr:rowOff>38100</xdr:rowOff>
    </xdr:from>
    <xdr:to>
      <xdr:col>1</xdr:col>
      <xdr:colOff>476250</xdr:colOff>
      <xdr:row>112</xdr:row>
      <xdr:rowOff>485775</xdr:rowOff>
    </xdr:to>
    <xdr:pic>
      <xdr:nvPicPr>
        <xdr:cNvPr id="2072389" name="Рисунок 6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476250" y="35528250"/>
          <a:ext cx="990600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84</xdr:row>
      <xdr:rowOff>363649</xdr:rowOff>
    </xdr:from>
    <xdr:to>
      <xdr:col>1</xdr:col>
      <xdr:colOff>41275</xdr:colOff>
      <xdr:row>86</xdr:row>
      <xdr:rowOff>117475</xdr:rowOff>
    </xdr:to>
    <xdr:pic>
      <xdr:nvPicPr>
        <xdr:cNvPr id="343012" name="Рисунок 7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25804924"/>
          <a:ext cx="1031875" cy="706326"/>
        </a:xfrm>
        <a:prstGeom prst="rect">
          <a:avLst/>
        </a:prstGeom>
        <a:noFill/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66</xdr:row>
      <xdr:rowOff>400050</xdr:rowOff>
    </xdr:from>
    <xdr:to>
      <xdr:col>1</xdr:col>
      <xdr:colOff>38100</xdr:colOff>
      <xdr:row>68</xdr:row>
      <xdr:rowOff>47625</xdr:rowOff>
    </xdr:to>
    <xdr:pic>
      <xdr:nvPicPr>
        <xdr:cNvPr id="2072391" name="Рисунок 6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8100" y="19383375"/>
          <a:ext cx="9906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261506</xdr:colOff>
      <xdr:row>53</xdr:row>
      <xdr:rowOff>66675</xdr:rowOff>
    </xdr:from>
    <xdr:to>
      <xdr:col>1</xdr:col>
      <xdr:colOff>226376</xdr:colOff>
      <xdr:row>55</xdr:row>
      <xdr:rowOff>295276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61506" y="12839700"/>
          <a:ext cx="955470" cy="695326"/>
        </a:xfrm>
        <a:prstGeom prst="rect">
          <a:avLst/>
        </a:prstGeom>
        <a:effectLst>
          <a:outerShdw blurRad="50800" dist="12700" dir="5400000" sx="104000" sy="104000" algn="t" rotWithShape="0">
            <a:prstClr val="black">
              <a:alpha val="65000"/>
            </a:prstClr>
          </a:outerShdw>
        </a:effectLst>
      </xdr:spPr>
    </xdr:pic>
    <xdr:clientData/>
  </xdr:twoCellAnchor>
  <xdr:twoCellAnchor editAs="oneCell">
    <xdr:from>
      <xdr:col>0</xdr:col>
      <xdr:colOff>695325</xdr:colOff>
      <xdr:row>48</xdr:row>
      <xdr:rowOff>28575</xdr:rowOff>
    </xdr:from>
    <xdr:to>
      <xdr:col>1</xdr:col>
      <xdr:colOff>257175</xdr:colOff>
      <xdr:row>49</xdr:row>
      <xdr:rowOff>228600</xdr:rowOff>
    </xdr:to>
    <xdr:pic>
      <xdr:nvPicPr>
        <xdr:cNvPr id="2072393" name="Рисунок 40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95325" y="14211300"/>
          <a:ext cx="5524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352425</xdr:colOff>
      <xdr:row>59</xdr:row>
      <xdr:rowOff>38100</xdr:rowOff>
    </xdr:from>
    <xdr:to>
      <xdr:col>1</xdr:col>
      <xdr:colOff>161925</xdr:colOff>
      <xdr:row>59</xdr:row>
      <xdr:rowOff>628650</xdr:rowOff>
    </xdr:to>
    <xdr:pic>
      <xdr:nvPicPr>
        <xdr:cNvPr id="2072394" name="Рисунок 2"/>
        <xdr:cNvPicPr>
          <a:picLocks noChangeAspect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52425" y="17087850"/>
          <a:ext cx="80010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219076</xdr:colOff>
      <xdr:row>115</xdr:row>
      <xdr:rowOff>193674</xdr:rowOff>
    </xdr:from>
    <xdr:to>
      <xdr:col>1</xdr:col>
      <xdr:colOff>552450</xdr:colOff>
      <xdr:row>117</xdr:row>
      <xdr:rowOff>118485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 rot="20959525">
          <a:off x="219076" y="32026224"/>
          <a:ext cx="1323974" cy="601086"/>
        </a:xfrm>
        <a:prstGeom prst="rect">
          <a:avLst/>
        </a:prstGeom>
        <a:effectLst>
          <a:outerShdw blurRad="50800" dist="177800" dir="18900000" sx="99000" sy="99000" algn="bl" rotWithShape="0">
            <a:schemeClr val="bg1">
              <a:lumMod val="65000"/>
              <a:alpha val="17000"/>
            </a:schemeClr>
          </a:outerShdw>
        </a:effectLst>
      </xdr:spPr>
    </xdr:pic>
    <xdr:clientData/>
  </xdr:twoCellAnchor>
  <xdr:twoCellAnchor editAs="oneCell">
    <xdr:from>
      <xdr:col>0</xdr:col>
      <xdr:colOff>47625</xdr:colOff>
      <xdr:row>82</xdr:row>
      <xdr:rowOff>38100</xdr:rowOff>
    </xdr:from>
    <xdr:to>
      <xdr:col>0</xdr:col>
      <xdr:colOff>981075</xdr:colOff>
      <xdr:row>84</xdr:row>
      <xdr:rowOff>161925</xdr:rowOff>
    </xdr:to>
    <xdr:pic>
      <xdr:nvPicPr>
        <xdr:cNvPr id="2072396" name="Рисунок 86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47625" y="25041225"/>
          <a:ext cx="9334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71</xdr:row>
      <xdr:rowOff>114300</xdr:rowOff>
    </xdr:from>
    <xdr:to>
      <xdr:col>1</xdr:col>
      <xdr:colOff>19050</xdr:colOff>
      <xdr:row>73</xdr:row>
      <xdr:rowOff>114300</xdr:rowOff>
    </xdr:to>
    <xdr:pic>
      <xdr:nvPicPr>
        <xdr:cNvPr id="2072397" name="Рисунок 8"/>
        <xdr:cNvPicPr>
          <a:picLocks noChangeAspect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85725" y="21155025"/>
          <a:ext cx="9239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73</xdr:row>
      <xdr:rowOff>190500</xdr:rowOff>
    </xdr:from>
    <xdr:to>
      <xdr:col>1</xdr:col>
      <xdr:colOff>219075</xdr:colOff>
      <xdr:row>74</xdr:row>
      <xdr:rowOff>238125</xdr:rowOff>
    </xdr:to>
    <xdr:pic>
      <xdr:nvPicPr>
        <xdr:cNvPr id="2072398" name="Рисунок 11"/>
        <xdr:cNvPicPr>
          <a:picLocks noChangeAspect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57150" y="21907500"/>
          <a:ext cx="1152525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76</xdr:row>
      <xdr:rowOff>142875</xdr:rowOff>
    </xdr:from>
    <xdr:to>
      <xdr:col>1</xdr:col>
      <xdr:colOff>400050</xdr:colOff>
      <xdr:row>77</xdr:row>
      <xdr:rowOff>0</xdr:rowOff>
    </xdr:to>
    <xdr:pic>
      <xdr:nvPicPr>
        <xdr:cNvPr id="2072399" name="Рисунок 8"/>
        <xdr:cNvPicPr>
          <a:picLocks noChangeAspect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0" y="23021925"/>
          <a:ext cx="13906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11</xdr:row>
      <xdr:rowOff>114300</xdr:rowOff>
    </xdr:from>
    <xdr:to>
      <xdr:col>1</xdr:col>
      <xdr:colOff>152400</xdr:colOff>
      <xdr:row>15</xdr:row>
      <xdr:rowOff>28575</xdr:rowOff>
    </xdr:to>
    <xdr:pic>
      <xdr:nvPicPr>
        <xdr:cNvPr id="2072400" name="Рисунок 93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8100" y="4981575"/>
          <a:ext cx="1104900" cy="923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27</xdr:row>
      <xdr:rowOff>0</xdr:rowOff>
    </xdr:from>
    <xdr:to>
      <xdr:col>1</xdr:col>
      <xdr:colOff>371475</xdr:colOff>
      <xdr:row>31</xdr:row>
      <xdr:rowOff>219075</xdr:rowOff>
    </xdr:to>
    <xdr:pic>
      <xdr:nvPicPr>
        <xdr:cNvPr id="2072401" name="Рисунок 56"/>
        <xdr:cNvPicPr>
          <a:picLocks noChangeAspect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19075" y="8639175"/>
          <a:ext cx="1143000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419100</xdr:colOff>
      <xdr:row>32</xdr:row>
      <xdr:rowOff>85725</xdr:rowOff>
    </xdr:from>
    <xdr:to>
      <xdr:col>1</xdr:col>
      <xdr:colOff>247650</xdr:colOff>
      <xdr:row>36</xdr:row>
      <xdr:rowOff>57150</xdr:rowOff>
    </xdr:to>
    <xdr:pic>
      <xdr:nvPicPr>
        <xdr:cNvPr id="2072402" name="Рисунок 98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19100" y="10029825"/>
          <a:ext cx="819150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43</xdr:row>
      <xdr:rowOff>247650</xdr:rowOff>
    </xdr:from>
    <xdr:to>
      <xdr:col>1</xdr:col>
      <xdr:colOff>571500</xdr:colOff>
      <xdr:row>45</xdr:row>
      <xdr:rowOff>95250</xdr:rowOff>
    </xdr:to>
    <xdr:pic>
      <xdr:nvPicPr>
        <xdr:cNvPr id="2072403" name="Рисунок 13"/>
        <xdr:cNvPicPr>
          <a:picLocks noChangeAspect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 rot="-2322789">
          <a:off x="990600" y="12915900"/>
          <a:ext cx="5715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476250</xdr:colOff>
      <xdr:row>42</xdr:row>
      <xdr:rowOff>285750</xdr:rowOff>
    </xdr:from>
    <xdr:to>
      <xdr:col>1</xdr:col>
      <xdr:colOff>38100</xdr:colOff>
      <xdr:row>44</xdr:row>
      <xdr:rowOff>38100</xdr:rowOff>
    </xdr:to>
    <xdr:pic>
      <xdr:nvPicPr>
        <xdr:cNvPr id="2072404" name="Рисунок 11"/>
        <xdr:cNvPicPr>
          <a:picLocks noChangeAspect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 rot="-3898469">
          <a:off x="561975" y="12553950"/>
          <a:ext cx="38100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552450</xdr:colOff>
      <xdr:row>44</xdr:row>
      <xdr:rowOff>161925</xdr:rowOff>
    </xdr:from>
    <xdr:to>
      <xdr:col>1</xdr:col>
      <xdr:colOff>28575</xdr:colOff>
      <xdr:row>46</xdr:row>
      <xdr:rowOff>47625</xdr:rowOff>
    </xdr:to>
    <xdr:pic>
      <xdr:nvPicPr>
        <xdr:cNvPr id="2072405" name="Рисунок 58" descr="PV-T2RCA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 rot="2214845">
          <a:off x="552450" y="13144500"/>
          <a:ext cx="466725" cy="514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342900</xdr:colOff>
      <xdr:row>57</xdr:row>
      <xdr:rowOff>47625</xdr:rowOff>
    </xdr:from>
    <xdr:to>
      <xdr:col>1</xdr:col>
      <xdr:colOff>57150</xdr:colOff>
      <xdr:row>58</xdr:row>
      <xdr:rowOff>219075</xdr:rowOff>
    </xdr:to>
    <xdr:pic>
      <xdr:nvPicPr>
        <xdr:cNvPr id="2072406" name="Рисунок 3"/>
        <xdr:cNvPicPr>
          <a:picLocks noChangeAspect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42900" y="16468725"/>
          <a:ext cx="70485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</xdr:colOff>
      <xdr:row>77</xdr:row>
      <xdr:rowOff>47625</xdr:rowOff>
    </xdr:from>
    <xdr:to>
      <xdr:col>0</xdr:col>
      <xdr:colOff>781050</xdr:colOff>
      <xdr:row>78</xdr:row>
      <xdr:rowOff>209550</xdr:rowOff>
    </xdr:to>
    <xdr:pic>
      <xdr:nvPicPr>
        <xdr:cNvPr id="2072407" name="Рисунок 12"/>
        <xdr:cNvPicPr>
          <a:picLocks noChangeAspect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57150" y="23364825"/>
          <a:ext cx="72390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47625</xdr:colOff>
      <xdr:row>91</xdr:row>
      <xdr:rowOff>9525</xdr:rowOff>
    </xdr:from>
    <xdr:to>
      <xdr:col>1</xdr:col>
      <xdr:colOff>114300</xdr:colOff>
      <xdr:row>92</xdr:row>
      <xdr:rowOff>76200</xdr:rowOff>
    </xdr:to>
    <xdr:pic>
      <xdr:nvPicPr>
        <xdr:cNvPr id="2072408" name="Рисунок 8"/>
        <xdr:cNvPicPr>
          <a:picLocks noChangeAspect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47625" y="28003500"/>
          <a:ext cx="10572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914400</xdr:colOff>
      <xdr:row>41</xdr:row>
      <xdr:rowOff>57150</xdr:rowOff>
    </xdr:from>
    <xdr:to>
      <xdr:col>1</xdr:col>
      <xdr:colOff>609600</xdr:colOff>
      <xdr:row>43</xdr:row>
      <xdr:rowOff>95250</xdr:rowOff>
    </xdr:to>
    <xdr:pic>
      <xdr:nvPicPr>
        <xdr:cNvPr id="2072410" name="Рисунок 42" descr="http://www.novicam.ru/image/cache/import_files/07/07096f12-a575-11e5-80d6-18fb7b9e5254_997ceaf5-0236-11e7-80e2-18fb7b9e5254-700x500.png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 rot="3237837">
          <a:off x="985837" y="12149138"/>
          <a:ext cx="542925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114300</xdr:colOff>
      <xdr:row>74</xdr:row>
      <xdr:rowOff>190500</xdr:rowOff>
    </xdr:from>
    <xdr:to>
      <xdr:col>1</xdr:col>
      <xdr:colOff>333375</xdr:colOff>
      <xdr:row>76</xdr:row>
      <xdr:rowOff>142875</xdr:rowOff>
    </xdr:to>
    <xdr:pic>
      <xdr:nvPicPr>
        <xdr:cNvPr id="2072411" name="Рисунок 42" descr="http://www.novicam.ru/image/cache/import_files/de/decb005c-50fc-11e7-80e3-18fb7b9e5254_5643d0fc-c836-11e7-80e3-18fb7b9e5254-700x500.png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14300" y="22298025"/>
          <a:ext cx="1209675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46</xdr:row>
      <xdr:rowOff>0</xdr:rowOff>
    </xdr:from>
    <xdr:to>
      <xdr:col>1</xdr:col>
      <xdr:colOff>57150</xdr:colOff>
      <xdr:row>49</xdr:row>
      <xdr:rowOff>57150</xdr:rowOff>
    </xdr:to>
    <xdr:pic>
      <xdr:nvPicPr>
        <xdr:cNvPr id="2072412" name="Рисунок 1"/>
        <xdr:cNvPicPr>
          <a:picLocks noChangeAspect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 rot="263852">
          <a:off x="38100" y="13611225"/>
          <a:ext cx="1009650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3</xdr:col>
      <xdr:colOff>666750</xdr:colOff>
      <xdr:row>51</xdr:row>
      <xdr:rowOff>104775</xdr:rowOff>
    </xdr:from>
    <xdr:ext cx="184731" cy="264560"/>
    <xdr:sp macro="" textlink="">
      <xdr:nvSpPr>
        <xdr:cNvPr id="2" name="TextBox 1"/>
        <xdr:cNvSpPr txBox="1"/>
      </xdr:nvSpPr>
      <xdr:spPr>
        <a:xfrm>
          <a:off x="3305175" y="1398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twoCellAnchor editAs="oneCell">
    <xdr:from>
      <xdr:col>0</xdr:col>
      <xdr:colOff>47625</xdr:colOff>
      <xdr:row>8</xdr:row>
      <xdr:rowOff>57150</xdr:rowOff>
    </xdr:from>
    <xdr:to>
      <xdr:col>1</xdr:col>
      <xdr:colOff>485775</xdr:colOff>
      <xdr:row>10</xdr:row>
      <xdr:rowOff>133350</xdr:rowOff>
    </xdr:to>
    <xdr:pic>
      <xdr:nvPicPr>
        <xdr:cNvPr id="2072414" name="Рисунок 2"/>
        <xdr:cNvPicPr>
          <a:picLocks noChangeAspect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47625" y="3895725"/>
          <a:ext cx="142875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1</xdr:col>
      <xdr:colOff>257175</xdr:colOff>
      <xdr:row>69</xdr:row>
      <xdr:rowOff>47625</xdr:rowOff>
    </xdr:to>
    <xdr:pic>
      <xdr:nvPicPr>
        <xdr:cNvPr id="2072415" name="Рисунок 44" descr="PoE-extender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0" y="20088225"/>
          <a:ext cx="12477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0</xdr:col>
      <xdr:colOff>384175</xdr:colOff>
      <xdr:row>85</xdr:row>
      <xdr:rowOff>152400</xdr:rowOff>
    </xdr:from>
    <xdr:ext cx="1060669" cy="800100"/>
    <xdr:pic>
      <xdr:nvPicPr>
        <xdr:cNvPr id="69" name="Рисунок 8"/>
        <xdr:cNvPicPr>
          <a:picLocks noChangeAspect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84175" y="26165175"/>
          <a:ext cx="1060669" cy="800100"/>
        </a:xfrm>
        <a:prstGeom prst="rect">
          <a:avLst/>
        </a:prstGeom>
        <a:noFill/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28575</xdr:colOff>
      <xdr:row>86</xdr:row>
      <xdr:rowOff>95250</xdr:rowOff>
    </xdr:from>
    <xdr:to>
      <xdr:col>1</xdr:col>
      <xdr:colOff>0</xdr:colOff>
      <xdr:row>89</xdr:row>
      <xdr:rowOff>95250</xdr:rowOff>
    </xdr:to>
    <xdr:pic>
      <xdr:nvPicPr>
        <xdr:cNvPr id="2072417" name="Рисунок 48" descr="PV-Link PV-DC3A (ver.273)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8575" y="26489025"/>
          <a:ext cx="962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93</xdr:row>
      <xdr:rowOff>466725</xdr:rowOff>
    </xdr:from>
    <xdr:to>
      <xdr:col>1</xdr:col>
      <xdr:colOff>257175</xdr:colOff>
      <xdr:row>95</xdr:row>
      <xdr:rowOff>190500</xdr:rowOff>
    </xdr:to>
    <xdr:pic>
      <xdr:nvPicPr>
        <xdr:cNvPr id="2072418" name="Рисунок 49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0" y="29308425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95</xdr:row>
      <xdr:rowOff>504825</xdr:rowOff>
    </xdr:from>
    <xdr:to>
      <xdr:col>1</xdr:col>
      <xdr:colOff>257175</xdr:colOff>
      <xdr:row>97</xdr:row>
      <xdr:rowOff>190500</xdr:rowOff>
    </xdr:to>
    <xdr:pic>
      <xdr:nvPicPr>
        <xdr:cNvPr id="2072419" name="Рисунок 2"/>
        <xdr:cNvPicPr>
          <a:picLocks noChangeAspect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0" y="30070425"/>
          <a:ext cx="124777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1</xdr:col>
      <xdr:colOff>381000</xdr:colOff>
      <xdr:row>93</xdr:row>
      <xdr:rowOff>180975</xdr:rowOff>
    </xdr:to>
    <xdr:pic>
      <xdr:nvPicPr>
        <xdr:cNvPr id="2072420" name="Рисунок 53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990600" y="28927425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1</xdr:col>
      <xdr:colOff>381000</xdr:colOff>
      <xdr:row>94</xdr:row>
      <xdr:rowOff>180975</xdr:rowOff>
    </xdr:to>
    <xdr:pic>
      <xdr:nvPicPr>
        <xdr:cNvPr id="2072421" name="Рисунок 53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990600" y="29308425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95</xdr:row>
      <xdr:rowOff>0</xdr:rowOff>
    </xdr:from>
    <xdr:to>
      <xdr:col>1</xdr:col>
      <xdr:colOff>381000</xdr:colOff>
      <xdr:row>95</xdr:row>
      <xdr:rowOff>180975</xdr:rowOff>
    </xdr:to>
    <xdr:pic>
      <xdr:nvPicPr>
        <xdr:cNvPr id="2072422" name="Рисунок 53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990600" y="29689425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1</xdr:col>
      <xdr:colOff>381000</xdr:colOff>
      <xdr:row>96</xdr:row>
      <xdr:rowOff>180975</xdr:rowOff>
    </xdr:to>
    <xdr:pic>
      <xdr:nvPicPr>
        <xdr:cNvPr id="2072423" name="Рисунок 53"/>
        <xdr:cNvPicPr>
          <a:picLocks noChangeAspect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990600" y="30070425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114300</xdr:colOff>
      <xdr:row>0</xdr:row>
      <xdr:rowOff>923108</xdr:rowOff>
    </xdr:to>
    <xdr:pic>
      <xdr:nvPicPr>
        <xdr:cNvPr id="48" name="Рисунок 47">
          <a:hlinkClick xmlns:r="http://schemas.openxmlformats.org/officeDocument/2006/relationships" r:id="rId4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26580" cy="9231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180975</xdr:colOff>
      <xdr:row>9</xdr:row>
      <xdr:rowOff>0</xdr:rowOff>
    </xdr:from>
    <xdr:to>
      <xdr:col>2</xdr:col>
      <xdr:colOff>600075</xdr:colOff>
      <xdr:row>9</xdr:row>
      <xdr:rowOff>0</xdr:rowOff>
    </xdr:to>
    <xdr:pic>
      <xdr:nvPicPr>
        <xdr:cNvPr id="2064866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24275" y="456247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9</xdr:row>
      <xdr:rowOff>0</xdr:rowOff>
    </xdr:from>
    <xdr:to>
      <xdr:col>2</xdr:col>
      <xdr:colOff>600075</xdr:colOff>
      <xdr:row>9</xdr:row>
      <xdr:rowOff>0</xdr:rowOff>
    </xdr:to>
    <xdr:pic>
      <xdr:nvPicPr>
        <xdr:cNvPr id="2064867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24275" y="456247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7</xdr:row>
      <xdr:rowOff>0</xdr:rowOff>
    </xdr:from>
    <xdr:to>
      <xdr:col>2</xdr:col>
      <xdr:colOff>600075</xdr:colOff>
      <xdr:row>7</xdr:row>
      <xdr:rowOff>0</xdr:rowOff>
    </xdr:to>
    <xdr:pic>
      <xdr:nvPicPr>
        <xdr:cNvPr id="2064868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24275" y="389572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85725</xdr:colOff>
      <xdr:row>5</xdr:row>
      <xdr:rowOff>1152525</xdr:rowOff>
    </xdr:from>
    <xdr:to>
      <xdr:col>0</xdr:col>
      <xdr:colOff>1476375</xdr:colOff>
      <xdr:row>7</xdr:row>
      <xdr:rowOff>57150</xdr:rowOff>
    </xdr:to>
    <xdr:pic>
      <xdr:nvPicPr>
        <xdr:cNvPr id="2064869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5725" y="2628900"/>
          <a:ext cx="1390650" cy="1323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180975</xdr:colOff>
      <xdr:row>9</xdr:row>
      <xdr:rowOff>0</xdr:rowOff>
    </xdr:from>
    <xdr:to>
      <xdr:col>2</xdr:col>
      <xdr:colOff>600075</xdr:colOff>
      <xdr:row>9</xdr:row>
      <xdr:rowOff>0</xdr:rowOff>
    </xdr:to>
    <xdr:pic>
      <xdr:nvPicPr>
        <xdr:cNvPr id="2064870" name="Рисунок 8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24275" y="456247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4</xdr:row>
      <xdr:rowOff>114300</xdr:rowOff>
    </xdr:from>
    <xdr:to>
      <xdr:col>1</xdr:col>
      <xdr:colOff>590550</xdr:colOff>
      <xdr:row>5</xdr:row>
      <xdr:rowOff>409575</xdr:rowOff>
    </xdr:to>
    <xdr:pic>
      <xdr:nvPicPr>
        <xdr:cNvPr id="2064871" name="Рисунок 2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76425" y="1352550"/>
          <a:ext cx="5619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66675</xdr:colOff>
      <xdr:row>3</xdr:row>
      <xdr:rowOff>47625</xdr:rowOff>
    </xdr:from>
    <xdr:to>
      <xdr:col>0</xdr:col>
      <xdr:colOff>1343025</xdr:colOff>
      <xdr:row>4</xdr:row>
      <xdr:rowOff>57150</xdr:rowOff>
    </xdr:to>
    <xdr:pic>
      <xdr:nvPicPr>
        <xdr:cNvPr id="2064872" name="Рисунок 113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6675" y="1085850"/>
          <a:ext cx="12763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704850</xdr:colOff>
      <xdr:row>9</xdr:row>
      <xdr:rowOff>19050</xdr:rowOff>
    </xdr:from>
    <xdr:to>
      <xdr:col>0</xdr:col>
      <xdr:colOff>1162050</xdr:colOff>
      <xdr:row>13</xdr:row>
      <xdr:rowOff>428625</xdr:rowOff>
    </xdr:to>
    <xdr:pic>
      <xdr:nvPicPr>
        <xdr:cNvPr id="2064873" name="Рисунок 1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704850" y="4581525"/>
          <a:ext cx="4572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247650</xdr:colOff>
      <xdr:row>0</xdr:row>
      <xdr:rowOff>0</xdr:rowOff>
    </xdr:from>
    <xdr:to>
      <xdr:col>15</xdr:col>
      <xdr:colOff>200025</xdr:colOff>
      <xdr:row>0</xdr:row>
      <xdr:rowOff>514350</xdr:rowOff>
    </xdr:to>
    <xdr:grpSp>
      <xdr:nvGrpSpPr>
        <xdr:cNvPr id="2064874" name="Группа 36"/>
        <xdr:cNvGrpSpPr>
          <a:grpSpLocks/>
        </xdr:cNvGrpSpPr>
      </xdr:nvGrpSpPr>
      <xdr:grpSpPr bwMode="auto">
        <a:xfrm>
          <a:off x="9429750" y="0"/>
          <a:ext cx="3838575" cy="514350"/>
          <a:chOff x="6819900" y="19050"/>
          <a:chExt cx="3790949" cy="504825"/>
        </a:xfrm>
      </xdr:grpSpPr>
      <xdr:pic>
        <xdr:nvPicPr>
          <xdr:cNvPr id="30" name="Рисунок 29" descr="NOVICAM - Новикам&#10;widen your view - смотри шире"/>
          <xdr:cNvPicPr>
            <a:picLocks noChangeAspect="1"/>
          </xdr:cNvPicPr>
        </xdr:nvPicPr>
        <xdr:blipFill>
          <a:blip xmlns:r="http://schemas.openxmlformats.org/officeDocument/2006/relationships" r:embed="rId6" cstate="print"/>
          <a:stretch>
            <a:fillRect/>
          </a:stretch>
        </xdr:blipFill>
        <xdr:spPr bwMode="auto">
          <a:xfrm>
            <a:off x="6819900" y="65793"/>
            <a:ext cx="1561532" cy="33655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31" name="TextBox 30"/>
          <xdr:cNvSpPr txBox="1"/>
        </xdr:nvSpPr>
        <xdr:spPr>
          <a:xfrm>
            <a:off x="8381432" y="19050"/>
            <a:ext cx="2229417" cy="50482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lvl="0" algn="r"/>
            <a:r>
              <a:rPr lang="en-US" sz="1100"/>
              <a:t> (495) 648 60 70   </a:t>
            </a:r>
            <a:r>
              <a:rPr lang="en-US" sz="1100" baseline="0"/>
              <a:t> </a:t>
            </a:r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opt@novicam.ru</a:t>
            </a:r>
          </a:p>
          <a:p>
            <a:pPr lvl="0" algn="r"/>
            <a:r>
              <a:rPr lang="en-US" sz="1100"/>
              <a:t> 8 </a:t>
            </a:r>
            <a:r>
              <a:rPr lang="en-US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800 555 05 20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n-US" sz="1100"/>
              <a:t> www.novicam.ru</a:t>
            </a:r>
            <a:endParaRPr lang="ru-RU" sz="1100"/>
          </a:p>
        </xdr:txBody>
      </xdr:sp>
    </xdr:grpSp>
    <xdr:clientData/>
  </xdr:twoCellAnchor>
  <xdr:twoCellAnchor editAs="oneCell">
    <xdr:from>
      <xdr:col>0</xdr:col>
      <xdr:colOff>428625</xdr:colOff>
      <xdr:row>16</xdr:row>
      <xdr:rowOff>133350</xdr:rowOff>
    </xdr:from>
    <xdr:to>
      <xdr:col>1</xdr:col>
      <xdr:colOff>9525</xdr:colOff>
      <xdr:row>18</xdr:row>
      <xdr:rowOff>57150</xdr:rowOff>
    </xdr:to>
    <xdr:pic>
      <xdr:nvPicPr>
        <xdr:cNvPr id="2064875" name="Рисунок 2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28625" y="6315075"/>
          <a:ext cx="142875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781050</xdr:colOff>
      <xdr:row>22</xdr:row>
      <xdr:rowOff>38100</xdr:rowOff>
    </xdr:from>
    <xdr:to>
      <xdr:col>0</xdr:col>
      <xdr:colOff>1333500</xdr:colOff>
      <xdr:row>24</xdr:row>
      <xdr:rowOff>142875</xdr:rowOff>
    </xdr:to>
    <xdr:pic>
      <xdr:nvPicPr>
        <xdr:cNvPr id="2064876" name="Рисунок 40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781050" y="8686800"/>
          <a:ext cx="5524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695325</xdr:colOff>
      <xdr:row>22</xdr:row>
      <xdr:rowOff>28575</xdr:rowOff>
    </xdr:from>
    <xdr:to>
      <xdr:col>0</xdr:col>
      <xdr:colOff>1247775</xdr:colOff>
      <xdr:row>24</xdr:row>
      <xdr:rowOff>133350</xdr:rowOff>
    </xdr:to>
    <xdr:pic>
      <xdr:nvPicPr>
        <xdr:cNvPr id="2064877" name="Рисунок 40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95325" y="8677275"/>
          <a:ext cx="5524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X156"/>
  <sheetViews>
    <sheetView tabSelected="1" view="pageBreakPreview" topLeftCell="A76" zoomScaleNormal="100" zoomScaleSheetLayoutView="100" workbookViewId="0">
      <selection activeCell="N13" sqref="N13"/>
    </sheetView>
  </sheetViews>
  <sheetFormatPr defaultRowHeight="15.6"/>
  <cols>
    <col min="1" max="1" width="6.44140625" style="21" customWidth="1"/>
    <col min="2" max="2" width="6.44140625" customWidth="1"/>
    <col min="3" max="3" width="6.44140625" style="185" customWidth="1"/>
    <col min="4" max="4" width="6.44140625" style="184" customWidth="1"/>
    <col min="5" max="11" width="6.44140625" customWidth="1"/>
    <col min="12" max="13" width="7" customWidth="1"/>
    <col min="14" max="16" width="6.44140625" customWidth="1"/>
    <col min="17" max="17" width="7.109375" customWidth="1"/>
    <col min="18" max="18" width="6.44140625" customWidth="1"/>
    <col min="19" max="19" width="7.88671875" customWidth="1"/>
    <col min="20" max="20" width="3.44140625" customWidth="1"/>
    <col min="21" max="21" width="6.44140625" customWidth="1"/>
  </cols>
  <sheetData>
    <row r="1" spans="1:22" s="878" customFormat="1" ht="73.2" customHeight="1">
      <c r="C1" s="185"/>
      <c r="D1" s="184"/>
    </row>
    <row r="2" spans="1:22" s="21" customFormat="1" ht="45" customHeight="1">
      <c r="A2" s="488"/>
      <c r="B2" s="295"/>
      <c r="C2" s="295"/>
      <c r="D2" s="296"/>
      <c r="E2" s="331"/>
      <c r="F2" s="348" t="s">
        <v>797</v>
      </c>
      <c r="G2" s="294"/>
      <c r="H2" s="331"/>
      <c r="I2" s="294"/>
      <c r="J2" s="295"/>
      <c r="K2" s="297"/>
      <c r="L2" s="295"/>
      <c r="M2" s="295"/>
      <c r="N2" s="295"/>
      <c r="O2" s="295"/>
      <c r="P2" s="298"/>
      <c r="Q2" s="299" t="s">
        <v>691</v>
      </c>
      <c r="R2" s="295"/>
      <c r="S2" s="295"/>
      <c r="T2" s="295"/>
    </row>
    <row r="3" spans="1:22" s="21" customFormat="1" ht="21.75" customHeight="1">
      <c r="A3" s="294"/>
      <c r="B3" s="883" t="s">
        <v>970</v>
      </c>
      <c r="C3" s="884"/>
      <c r="D3" s="884"/>
      <c r="E3" s="884"/>
      <c r="F3" s="884"/>
      <c r="G3" s="884"/>
      <c r="H3" s="884"/>
      <c r="I3" s="884"/>
      <c r="J3" s="884"/>
      <c r="K3" s="884"/>
      <c r="L3" s="884"/>
      <c r="M3" s="884"/>
      <c r="N3" s="884"/>
      <c r="O3" s="884"/>
      <c r="P3" s="884"/>
      <c r="Q3" s="299"/>
      <c r="R3" s="295"/>
      <c r="S3" s="295"/>
      <c r="T3" s="295"/>
    </row>
    <row r="4" spans="1:22" ht="24.9" customHeight="1">
      <c r="A4" s="580"/>
      <c r="B4" s="580" t="s">
        <v>385</v>
      </c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885" t="s">
        <v>1555</v>
      </c>
      <c r="Q4" s="886"/>
      <c r="R4" s="886"/>
      <c r="S4" s="886"/>
      <c r="T4" s="886"/>
    </row>
    <row r="5" spans="1:22" s="485" customFormat="1" ht="20.100000000000001" customHeight="1">
      <c r="A5" s="9"/>
      <c r="B5" s="301"/>
      <c r="C5" s="301" t="s">
        <v>1008</v>
      </c>
      <c r="D5" s="302"/>
      <c r="E5" s="302"/>
      <c r="F5" s="302"/>
      <c r="G5" s="303"/>
      <c r="H5" s="323"/>
      <c r="I5" s="303" t="s">
        <v>810</v>
      </c>
      <c r="J5" s="323"/>
      <c r="K5" s="323"/>
      <c r="L5" s="323"/>
      <c r="M5" s="304"/>
      <c r="N5" s="323"/>
      <c r="O5" s="323"/>
      <c r="P5" s="323"/>
      <c r="Q5" s="306"/>
      <c r="R5" s="351"/>
      <c r="S5" s="324"/>
      <c r="T5" s="323">
        <v>3</v>
      </c>
    </row>
    <row r="6" spans="1:22" s="251" customFormat="1" ht="20.100000000000001" customHeight="1">
      <c r="A6" s="305"/>
      <c r="B6" s="301"/>
      <c r="C6" s="301" t="s">
        <v>383</v>
      </c>
      <c r="D6" s="302"/>
      <c r="E6" s="303" t="s">
        <v>810</v>
      </c>
      <c r="F6" s="303"/>
      <c r="G6" s="303"/>
      <c r="H6" s="303"/>
      <c r="I6" s="303"/>
      <c r="J6" s="303"/>
      <c r="K6" s="303"/>
      <c r="L6" s="303"/>
      <c r="M6" s="352"/>
      <c r="N6" s="303"/>
      <c r="O6" s="303"/>
      <c r="P6" s="303"/>
      <c r="Q6" s="352"/>
      <c r="R6" s="353"/>
      <c r="S6" s="349"/>
      <c r="T6" s="323">
        <v>4</v>
      </c>
    </row>
    <row r="7" spans="1:22" s="251" customFormat="1" ht="17.100000000000001" customHeight="1">
      <c r="A7" s="305"/>
      <c r="B7" s="300"/>
      <c r="C7" s="300"/>
      <c r="D7" s="302" t="s">
        <v>788</v>
      </c>
      <c r="E7" s="302"/>
      <c r="F7" s="302"/>
      <c r="G7" s="302"/>
      <c r="H7" s="302"/>
      <c r="I7" s="302"/>
      <c r="J7" s="350" t="s">
        <v>781</v>
      </c>
      <c r="K7" s="350"/>
      <c r="L7" s="303"/>
      <c r="M7" s="352"/>
      <c r="N7" s="303"/>
      <c r="O7" s="303"/>
      <c r="P7" s="303"/>
      <c r="Q7" s="352"/>
      <c r="R7" s="353"/>
      <c r="S7" s="349"/>
      <c r="T7" s="323">
        <v>4</v>
      </c>
    </row>
    <row r="8" spans="1:22" s="251" customFormat="1" ht="17.100000000000001" customHeight="1">
      <c r="A8" s="305"/>
      <c r="B8" s="300"/>
      <c r="C8" s="300"/>
      <c r="D8" s="302" t="s">
        <v>266</v>
      </c>
      <c r="E8" s="302"/>
      <c r="F8" s="302"/>
      <c r="G8" s="302"/>
      <c r="H8" s="303" t="s">
        <v>810</v>
      </c>
      <c r="I8" s="303"/>
      <c r="J8" s="303"/>
      <c r="K8" s="303"/>
      <c r="L8" s="303"/>
      <c r="M8" s="356"/>
      <c r="N8" s="303"/>
      <c r="O8" s="303"/>
      <c r="P8" s="303"/>
      <c r="Q8" s="356"/>
      <c r="R8" s="353"/>
      <c r="S8" s="349"/>
      <c r="T8" s="324">
        <v>4</v>
      </c>
    </row>
    <row r="9" spans="1:22" s="355" customFormat="1" ht="11.1" customHeight="1">
      <c r="A9" s="313"/>
      <c r="B9" s="307"/>
      <c r="C9" s="307"/>
      <c r="D9" s="308"/>
      <c r="E9" s="309" t="s">
        <v>267</v>
      </c>
      <c r="F9" s="310"/>
      <c r="G9" s="310"/>
      <c r="H9" s="310"/>
      <c r="I9" s="311"/>
      <c r="J9" s="311"/>
      <c r="K9" s="311"/>
      <c r="L9" s="311"/>
      <c r="M9" s="311"/>
      <c r="N9" s="311"/>
      <c r="O9" s="311"/>
      <c r="P9" s="311"/>
      <c r="Q9" s="312"/>
      <c r="R9" s="313"/>
      <c r="S9" s="313"/>
      <c r="T9" s="311"/>
    </row>
    <row r="10" spans="1:22" s="355" customFormat="1" ht="11.1" customHeight="1">
      <c r="A10" s="313"/>
      <c r="B10" s="307"/>
      <c r="C10" s="307"/>
      <c r="D10" s="308"/>
      <c r="E10" s="309" t="s">
        <v>780</v>
      </c>
      <c r="F10" s="310"/>
      <c r="G10" s="314"/>
      <c r="H10" s="314"/>
      <c r="I10" s="311"/>
      <c r="J10" s="311"/>
      <c r="K10" s="311"/>
      <c r="L10" s="311"/>
      <c r="M10" s="311"/>
      <c r="N10" s="311"/>
      <c r="O10" s="311"/>
      <c r="P10" s="311"/>
      <c r="Q10" s="312"/>
      <c r="R10" s="313"/>
      <c r="S10" s="313"/>
      <c r="T10" s="311"/>
    </row>
    <row r="11" spans="1:22" s="251" customFormat="1" ht="17.100000000000001" customHeight="1">
      <c r="A11" s="305"/>
      <c r="B11" s="300"/>
      <c r="C11" s="300"/>
      <c r="D11" s="302" t="s">
        <v>249</v>
      </c>
      <c r="E11" s="302"/>
      <c r="F11" s="302"/>
      <c r="G11" s="303" t="s">
        <v>795</v>
      </c>
      <c r="H11" s="323"/>
      <c r="I11" s="323"/>
      <c r="J11" s="323"/>
      <c r="K11" s="351"/>
      <c r="L11" s="323"/>
      <c r="M11" s="306"/>
      <c r="N11" s="323"/>
      <c r="O11" s="323"/>
      <c r="P11" s="323"/>
      <c r="Q11" s="306"/>
      <c r="R11" s="351"/>
      <c r="S11" s="324"/>
      <c r="T11" s="324">
        <v>5</v>
      </c>
    </row>
    <row r="12" spans="1:22" s="355" customFormat="1" ht="11.1" customHeight="1">
      <c r="A12" s="313"/>
      <c r="B12" s="307"/>
      <c r="C12" s="307"/>
      <c r="D12" s="308"/>
      <c r="E12" s="309" t="s">
        <v>268</v>
      </c>
      <c r="F12" s="310"/>
      <c r="G12" s="314"/>
      <c r="H12" s="314"/>
      <c r="I12" s="311"/>
      <c r="J12" s="311"/>
      <c r="K12" s="311"/>
      <c r="L12" s="311"/>
      <c r="M12" s="311"/>
      <c r="N12" s="311"/>
      <c r="O12" s="311"/>
      <c r="P12" s="311"/>
      <c r="Q12" s="312"/>
      <c r="R12" s="313"/>
      <c r="S12" s="313"/>
      <c r="T12" s="311"/>
    </row>
    <row r="13" spans="1:22" s="355" customFormat="1" ht="11.1" customHeight="1">
      <c r="A13" s="313"/>
      <c r="B13" s="307"/>
      <c r="C13" s="307"/>
      <c r="D13" s="308"/>
      <c r="E13" s="309" t="s">
        <v>782</v>
      </c>
      <c r="F13" s="310"/>
      <c r="G13" s="314"/>
      <c r="H13" s="314"/>
      <c r="I13" s="314"/>
      <c r="J13" s="311"/>
      <c r="K13" s="311"/>
      <c r="L13" s="311"/>
      <c r="M13" s="311"/>
      <c r="N13" s="311"/>
      <c r="O13" s="311"/>
      <c r="P13" s="311"/>
      <c r="Q13" s="312"/>
      <c r="R13" s="313"/>
      <c r="S13" s="313"/>
      <c r="T13" s="311"/>
      <c r="V13" s="357"/>
    </row>
    <row r="14" spans="1:22" s="355" customFormat="1" ht="11.1" customHeight="1">
      <c r="A14" s="313"/>
      <c r="B14" s="307"/>
      <c r="C14" s="307"/>
      <c r="D14" s="308"/>
      <c r="E14" s="309" t="s">
        <v>269</v>
      </c>
      <c r="F14" s="310"/>
      <c r="G14" s="314"/>
      <c r="H14" s="311"/>
      <c r="I14" s="311"/>
      <c r="J14" s="311"/>
      <c r="K14" s="311"/>
      <c r="L14" s="311"/>
      <c r="M14" s="311"/>
      <c r="N14" s="311"/>
      <c r="O14" s="311"/>
      <c r="P14" s="311"/>
      <c r="Q14" s="312"/>
      <c r="R14" s="313"/>
      <c r="S14" s="313"/>
      <c r="T14" s="311"/>
    </row>
    <row r="15" spans="1:22" s="251" customFormat="1" ht="17.100000000000001" customHeight="1">
      <c r="A15" s="305"/>
      <c r="B15" s="300"/>
      <c r="C15" s="300"/>
      <c r="D15" s="302" t="s">
        <v>704</v>
      </c>
      <c r="E15" s="302"/>
      <c r="F15" s="302"/>
      <c r="G15" s="315"/>
      <c r="H15" s="315"/>
      <c r="I15" s="315"/>
      <c r="J15" s="315"/>
      <c r="K15" s="315"/>
      <c r="L15" s="315"/>
      <c r="M15" s="349" t="s">
        <v>793</v>
      </c>
      <c r="N15" s="323"/>
      <c r="O15" s="323"/>
      <c r="P15" s="323"/>
      <c r="Q15" s="306"/>
      <c r="R15" s="351"/>
      <c r="S15" s="324"/>
      <c r="T15" s="324">
        <v>6</v>
      </c>
    </row>
    <row r="16" spans="1:22" s="355" customFormat="1" ht="11.1" customHeight="1">
      <c r="A16" s="313"/>
      <c r="B16" s="307"/>
      <c r="C16" s="307"/>
      <c r="D16" s="308"/>
      <c r="E16" s="309" t="s">
        <v>270</v>
      </c>
      <c r="F16" s="310"/>
      <c r="G16" s="314"/>
      <c r="H16" s="314"/>
      <c r="I16" s="314"/>
      <c r="J16" s="314"/>
      <c r="K16" s="311"/>
      <c r="L16" s="311"/>
      <c r="M16" s="311"/>
      <c r="N16" s="311"/>
      <c r="O16" s="311"/>
      <c r="P16" s="311"/>
      <c r="Q16" s="312"/>
      <c r="R16" s="313"/>
      <c r="S16" s="313"/>
      <c r="T16" s="311"/>
    </row>
    <row r="17" spans="1:23" s="355" customFormat="1" ht="11.1" customHeight="1">
      <c r="A17" s="313"/>
      <c r="B17"/>
      <c r="C17" s="307"/>
      <c r="D17" s="308"/>
      <c r="E17" s="309" t="s">
        <v>783</v>
      </c>
      <c r="F17" s="309"/>
      <c r="G17" s="309"/>
      <c r="H17" s="309"/>
      <c r="I17" s="309"/>
      <c r="J17" s="309"/>
      <c r="K17" s="309"/>
      <c r="L17" s="311"/>
      <c r="M17" s="311"/>
      <c r="N17" s="311"/>
      <c r="O17" s="311"/>
      <c r="P17" s="311"/>
      <c r="Q17" s="312"/>
      <c r="R17" s="313"/>
      <c r="S17" s="313"/>
      <c r="T17" s="311"/>
    </row>
    <row r="18" spans="1:23" s="251" customFormat="1" ht="17.100000000000001" customHeight="1">
      <c r="A18" s="305"/>
      <c r="B18" s="300"/>
      <c r="C18" s="300"/>
      <c r="D18" s="302" t="s">
        <v>682</v>
      </c>
      <c r="E18" s="302"/>
      <c r="F18" s="302"/>
      <c r="G18" s="302"/>
      <c r="H18" s="323"/>
      <c r="I18" s="303" t="s">
        <v>810</v>
      </c>
      <c r="J18" s="323"/>
      <c r="K18" s="323"/>
      <c r="L18" s="323"/>
      <c r="M18" s="306"/>
      <c r="N18" s="323"/>
      <c r="O18" s="323"/>
      <c r="P18" s="323"/>
      <c r="Q18" s="306"/>
      <c r="R18" s="351"/>
      <c r="S18" s="324"/>
      <c r="T18" s="324">
        <v>6</v>
      </c>
    </row>
    <row r="19" spans="1:23" s="251" customFormat="1" ht="17.100000000000001" customHeight="1">
      <c r="A19" s="305"/>
      <c r="B19" s="300"/>
      <c r="C19" s="300"/>
      <c r="D19" s="302" t="s">
        <v>702</v>
      </c>
      <c r="E19" s="302"/>
      <c r="F19" s="302"/>
      <c r="G19" s="302"/>
      <c r="H19" s="303" t="s">
        <v>810</v>
      </c>
      <c r="I19" s="323"/>
      <c r="J19" s="323"/>
      <c r="K19" s="323"/>
      <c r="L19" s="323"/>
      <c r="M19" s="306"/>
      <c r="N19" s="323"/>
      <c r="O19" s="323"/>
      <c r="P19" s="323"/>
      <c r="Q19" s="306"/>
      <c r="R19" s="351"/>
      <c r="S19" s="324"/>
      <c r="T19" s="324">
        <v>6</v>
      </c>
    </row>
    <row r="20" spans="1:23" s="355" customFormat="1" ht="11.1" customHeight="1">
      <c r="A20" s="313"/>
      <c r="B20" s="307"/>
      <c r="C20" s="307"/>
      <c r="D20" s="308"/>
      <c r="E20" s="309" t="s">
        <v>279</v>
      </c>
      <c r="F20" s="310"/>
      <c r="G20" s="310"/>
      <c r="H20" s="311"/>
      <c r="I20" s="311"/>
      <c r="J20" s="311"/>
      <c r="K20" s="311"/>
      <c r="L20" s="311"/>
      <c r="M20" s="311"/>
      <c r="N20" s="311"/>
      <c r="O20" s="311"/>
      <c r="P20" s="311"/>
      <c r="Q20" s="312"/>
      <c r="R20" s="313"/>
      <c r="S20" s="313"/>
      <c r="T20" s="311"/>
    </row>
    <row r="21" spans="1:23" s="355" customFormat="1" ht="11.1" customHeight="1">
      <c r="A21" s="313"/>
      <c r="B21" s="307"/>
      <c r="C21" s="307"/>
      <c r="D21" s="308"/>
      <c r="E21" s="309" t="s">
        <v>784</v>
      </c>
      <c r="F21" s="310"/>
      <c r="G21" s="310"/>
      <c r="H21" s="310"/>
      <c r="I21" s="311"/>
      <c r="J21" s="311"/>
      <c r="K21" s="311"/>
      <c r="L21" s="311"/>
      <c r="M21" s="311"/>
      <c r="N21" s="311"/>
      <c r="O21" s="311"/>
      <c r="P21" s="311"/>
      <c r="Q21" s="312"/>
      <c r="R21" s="313"/>
      <c r="S21" s="313"/>
      <c r="T21" s="311"/>
    </row>
    <row r="22" spans="1:23" s="251" customFormat="1" ht="17.100000000000001" customHeight="1">
      <c r="A22" s="305"/>
      <c r="B22" s="300"/>
      <c r="C22" s="300"/>
      <c r="D22" s="302" t="s">
        <v>278</v>
      </c>
      <c r="E22" s="302"/>
      <c r="F22" s="302"/>
      <c r="G22" s="302"/>
      <c r="H22" s="302"/>
      <c r="I22" s="302"/>
      <c r="J22" s="302"/>
      <c r="K22" s="303" t="s">
        <v>781</v>
      </c>
      <c r="L22" s="323"/>
      <c r="M22" s="306"/>
      <c r="N22" s="323"/>
      <c r="O22" s="323"/>
      <c r="P22" s="323"/>
      <c r="Q22" s="306"/>
      <c r="R22" s="351"/>
      <c r="S22" s="324"/>
      <c r="T22" s="324">
        <v>7</v>
      </c>
    </row>
    <row r="23" spans="1:23" s="355" customFormat="1" ht="11.1" customHeight="1">
      <c r="A23" s="313"/>
      <c r="B23" s="307"/>
      <c r="C23" s="307"/>
      <c r="D23" s="308"/>
      <c r="E23" s="309" t="s">
        <v>785</v>
      </c>
      <c r="F23" s="310"/>
      <c r="G23" s="310"/>
      <c r="H23" s="310"/>
      <c r="I23" s="317"/>
      <c r="J23" s="317"/>
      <c r="K23" s="317"/>
      <c r="L23" s="317"/>
      <c r="M23" s="317"/>
      <c r="N23" s="317"/>
      <c r="O23" s="317"/>
      <c r="P23" s="317"/>
      <c r="Q23" s="312"/>
      <c r="R23" s="313"/>
      <c r="S23" s="313"/>
      <c r="T23" s="317"/>
    </row>
    <row r="24" spans="1:23" s="355" customFormat="1" ht="11.1" customHeight="1">
      <c r="A24" s="313"/>
      <c r="B24" s="307"/>
      <c r="C24" s="307"/>
      <c r="D24" s="308"/>
      <c r="E24" s="309" t="s">
        <v>786</v>
      </c>
      <c r="F24" s="310"/>
      <c r="G24" s="358"/>
      <c r="H24" s="310"/>
      <c r="I24" s="317"/>
      <c r="J24" s="317"/>
      <c r="K24" s="317"/>
      <c r="L24" s="317"/>
      <c r="M24" s="317"/>
      <c r="N24" s="317"/>
      <c r="O24" s="317"/>
      <c r="P24" s="317"/>
      <c r="Q24" s="312"/>
      <c r="R24" s="313"/>
      <c r="S24" s="313"/>
      <c r="T24" s="317"/>
      <c r="W24" s="293"/>
    </row>
    <row r="25" spans="1:23" s="355" customFormat="1" ht="11.1" customHeight="1">
      <c r="A25" s="313"/>
      <c r="B25" s="307"/>
      <c r="C25" s="307"/>
      <c r="D25" s="308"/>
      <c r="E25" s="309" t="s">
        <v>768</v>
      </c>
      <c r="F25" s="309"/>
      <c r="G25" s="309"/>
      <c r="H25" s="309"/>
      <c r="I25" s="309"/>
      <c r="J25" s="317"/>
      <c r="K25" s="317"/>
      <c r="L25" s="317"/>
      <c r="M25" s="317"/>
      <c r="N25" s="317"/>
      <c r="O25" s="317"/>
      <c r="P25" s="317"/>
      <c r="Q25" s="312"/>
      <c r="R25" s="313"/>
      <c r="S25" s="313"/>
      <c r="T25" s="317"/>
    </row>
    <row r="26" spans="1:23" s="251" customFormat="1" ht="20.100000000000001" customHeight="1">
      <c r="A26" s="305"/>
      <c r="B26" s="301"/>
      <c r="C26" s="301" t="s">
        <v>680</v>
      </c>
      <c r="D26" s="302"/>
      <c r="E26" s="302"/>
      <c r="F26" s="302"/>
      <c r="G26" s="303" t="s">
        <v>795</v>
      </c>
      <c r="H26" s="323"/>
      <c r="I26" s="323"/>
      <c r="J26" s="323"/>
      <c r="K26" s="323"/>
      <c r="L26" s="323"/>
      <c r="M26" s="306"/>
      <c r="N26" s="323"/>
      <c r="O26" s="323"/>
      <c r="P26" s="323"/>
      <c r="Q26" s="306"/>
      <c r="R26" s="351"/>
      <c r="S26" s="324"/>
      <c r="T26" s="324">
        <v>8</v>
      </c>
    </row>
    <row r="27" spans="1:23" s="251" customFormat="1" ht="17.100000000000001" customHeight="1">
      <c r="A27" s="305"/>
      <c r="B27" s="300"/>
      <c r="C27" s="300"/>
      <c r="D27" s="302" t="s">
        <v>636</v>
      </c>
      <c r="E27" s="302"/>
      <c r="F27" s="302"/>
      <c r="G27" s="323"/>
      <c r="H27" s="303" t="s">
        <v>810</v>
      </c>
      <c r="I27" s="323"/>
      <c r="J27" s="323"/>
      <c r="K27" s="323"/>
      <c r="L27" s="323"/>
      <c r="M27" s="306"/>
      <c r="N27" s="323"/>
      <c r="O27" s="323"/>
      <c r="P27" s="323"/>
      <c r="Q27" s="306"/>
      <c r="R27" s="351"/>
      <c r="S27" s="324"/>
      <c r="T27" s="324">
        <v>7</v>
      </c>
    </row>
    <row r="28" spans="1:23" s="355" customFormat="1" ht="11.1" customHeight="1">
      <c r="A28" s="313"/>
      <c r="B28" s="307"/>
      <c r="C28" s="307"/>
      <c r="D28" s="308"/>
      <c r="E28" s="309" t="s">
        <v>827</v>
      </c>
      <c r="F28" s="311"/>
      <c r="G28" s="311"/>
      <c r="H28" s="311"/>
      <c r="I28" s="311"/>
      <c r="J28" s="311"/>
      <c r="K28" s="311"/>
      <c r="L28" s="311"/>
      <c r="M28" s="311"/>
      <c r="N28" s="311"/>
      <c r="O28" s="311"/>
      <c r="P28" s="311"/>
      <c r="Q28" s="312"/>
      <c r="R28" s="313"/>
      <c r="S28" s="313"/>
      <c r="T28" s="311"/>
      <c r="V28" s="360"/>
    </row>
    <row r="29" spans="1:23" s="355" customFormat="1" ht="11.1" customHeight="1">
      <c r="A29" s="313"/>
      <c r="B29" s="307"/>
      <c r="C29" s="307"/>
      <c r="D29" s="308"/>
      <c r="E29" s="489" t="s">
        <v>621</v>
      </c>
      <c r="F29" s="311"/>
      <c r="G29" s="311"/>
      <c r="H29" s="311"/>
      <c r="I29" s="311"/>
      <c r="J29" s="311"/>
      <c r="K29" s="311"/>
      <c r="L29" s="311"/>
      <c r="M29" s="311"/>
      <c r="N29" s="311"/>
      <c r="O29" s="311"/>
      <c r="P29" s="311"/>
      <c r="Q29" s="312"/>
      <c r="R29" s="313"/>
      <c r="S29" s="313"/>
      <c r="T29" s="311"/>
    </row>
    <row r="30" spans="1:23" s="251" customFormat="1" ht="17.100000000000001" customHeight="1">
      <c r="A30" s="305"/>
      <c r="B30" s="300"/>
      <c r="C30" s="300"/>
      <c r="D30" s="490" t="s">
        <v>637</v>
      </c>
      <c r="E30" s="359"/>
      <c r="F30" s="302"/>
      <c r="G30" s="303" t="s">
        <v>795</v>
      </c>
      <c r="H30" s="323"/>
      <c r="I30" s="323"/>
      <c r="J30" s="323"/>
      <c r="K30" s="323"/>
      <c r="L30" s="323"/>
      <c r="M30" s="306"/>
      <c r="N30" s="323"/>
      <c r="O30" s="323"/>
      <c r="P30" s="323"/>
      <c r="Q30" s="306"/>
      <c r="R30" s="351"/>
      <c r="S30" s="324"/>
      <c r="T30" s="324">
        <v>8</v>
      </c>
    </row>
    <row r="31" spans="1:23" s="355" customFormat="1" ht="11.1" customHeight="1">
      <c r="A31" s="313"/>
      <c r="B31" s="307"/>
      <c r="C31" s="307"/>
      <c r="D31" s="308"/>
      <c r="E31" s="309" t="s">
        <v>825</v>
      </c>
      <c r="F31" s="310"/>
      <c r="G31" s="311"/>
      <c r="H31" s="311"/>
      <c r="I31" s="311"/>
      <c r="J31" s="311"/>
      <c r="K31" s="311"/>
      <c r="L31" s="311"/>
      <c r="M31" s="311"/>
      <c r="N31" s="311"/>
      <c r="O31" s="311"/>
      <c r="P31" s="311"/>
      <c r="Q31" s="312"/>
      <c r="R31" s="313"/>
      <c r="S31" s="313"/>
      <c r="T31" s="311"/>
    </row>
    <row r="32" spans="1:23" s="355" customFormat="1" ht="11.1" customHeight="1">
      <c r="A32" s="313"/>
      <c r="B32" s="307"/>
      <c r="C32" s="307"/>
      <c r="D32" s="308"/>
      <c r="E32" s="489" t="s">
        <v>621</v>
      </c>
      <c r="F32" s="311"/>
      <c r="G32" s="311"/>
      <c r="H32" s="311"/>
      <c r="I32" s="311"/>
      <c r="J32" s="311"/>
      <c r="K32" s="311"/>
      <c r="L32" s="311"/>
      <c r="M32" s="311"/>
      <c r="N32" s="311"/>
      <c r="O32" s="311"/>
      <c r="P32" s="311"/>
      <c r="Q32" s="312"/>
      <c r="R32" s="313"/>
      <c r="S32" s="313"/>
      <c r="T32" s="311"/>
    </row>
    <row r="33" spans="1:20" s="251" customFormat="1" ht="24.9" customHeight="1">
      <c r="A33" s="305"/>
      <c r="B33" s="301"/>
      <c r="C33" s="301" t="s">
        <v>735</v>
      </c>
      <c r="D33" s="302"/>
      <c r="E33" s="302"/>
      <c r="F33" s="302"/>
      <c r="G33" s="302"/>
      <c r="H33" s="302"/>
      <c r="I33" s="302"/>
      <c r="J33" s="303" t="s">
        <v>781</v>
      </c>
      <c r="K33" s="323"/>
      <c r="L33" s="323"/>
      <c r="M33" s="306"/>
      <c r="N33" s="323"/>
      <c r="O33" s="323"/>
      <c r="P33" s="323"/>
      <c r="Q33" s="306"/>
      <c r="R33" s="351"/>
      <c r="S33" s="324"/>
      <c r="T33" s="566">
        <v>9</v>
      </c>
    </row>
    <row r="34" spans="1:20" s="251" customFormat="1" ht="17.100000000000001" customHeight="1">
      <c r="A34" s="305"/>
      <c r="B34" s="300"/>
      <c r="C34" s="300"/>
      <c r="D34" s="302" t="s">
        <v>569</v>
      </c>
      <c r="E34" s="302"/>
      <c r="F34" s="303" t="s">
        <v>810</v>
      </c>
      <c r="G34" s="323"/>
      <c r="H34" s="323"/>
      <c r="I34" s="323"/>
      <c r="J34" s="323"/>
      <c r="K34" s="323"/>
      <c r="L34" s="323"/>
      <c r="M34" s="306"/>
      <c r="N34" s="323"/>
      <c r="O34" s="323"/>
      <c r="P34" s="323"/>
      <c r="Q34" s="306"/>
      <c r="R34" s="351"/>
      <c r="S34" s="324"/>
      <c r="T34" s="566">
        <v>9</v>
      </c>
    </row>
    <row r="35" spans="1:20" s="355" customFormat="1" ht="11.1" customHeight="1">
      <c r="A35" s="313"/>
      <c r="B35" s="307"/>
      <c r="C35" s="307"/>
      <c r="D35" s="308"/>
      <c r="E35" s="491" t="s">
        <v>312</v>
      </c>
      <c r="F35" s="310"/>
      <c r="G35" s="310"/>
      <c r="H35" s="310"/>
      <c r="I35" s="310"/>
      <c r="J35" s="310"/>
      <c r="K35" s="310"/>
      <c r="L35" s="311"/>
      <c r="M35" s="311"/>
      <c r="N35" s="311"/>
      <c r="O35" s="311"/>
      <c r="P35" s="311"/>
      <c r="Q35" s="312"/>
      <c r="R35" s="313"/>
      <c r="S35" s="313"/>
      <c r="T35" s="311"/>
    </row>
    <row r="36" spans="1:20" s="355" customFormat="1" ht="11.1" customHeight="1">
      <c r="A36" s="313"/>
      <c r="B36" s="307"/>
      <c r="C36" s="307"/>
      <c r="D36" s="308"/>
      <c r="E36" s="309" t="s">
        <v>331</v>
      </c>
      <c r="F36" s="311"/>
      <c r="G36" s="311"/>
      <c r="H36" s="311"/>
      <c r="I36" s="311"/>
      <c r="J36" s="311"/>
      <c r="K36" s="311"/>
      <c r="L36" s="311"/>
      <c r="M36" s="311"/>
      <c r="N36" s="311"/>
      <c r="O36" s="311"/>
      <c r="P36" s="311"/>
      <c r="Q36" s="312"/>
      <c r="R36" s="313"/>
      <c r="S36" s="313"/>
      <c r="T36" s="311"/>
    </row>
    <row r="37" spans="1:20" s="355" customFormat="1" ht="11.1" customHeight="1">
      <c r="A37" s="313"/>
      <c r="B37" s="307"/>
      <c r="C37" s="307"/>
      <c r="D37" s="308"/>
      <c r="E37" s="491" t="s">
        <v>146</v>
      </c>
      <c r="F37" s="310"/>
      <c r="G37" s="311"/>
      <c r="H37" s="311"/>
      <c r="I37" s="311"/>
      <c r="J37" s="311"/>
      <c r="K37" s="311"/>
      <c r="L37" s="311"/>
      <c r="M37" s="311"/>
      <c r="N37" s="311"/>
      <c r="O37" s="311"/>
      <c r="P37" s="311"/>
      <c r="Q37" s="312"/>
      <c r="R37" s="313"/>
      <c r="S37" s="313"/>
      <c r="T37" s="311"/>
    </row>
    <row r="38" spans="1:20" s="355" customFormat="1" ht="11.1" customHeight="1">
      <c r="A38" s="313"/>
      <c r="B38" s="307"/>
      <c r="C38" s="307"/>
      <c r="D38" s="308"/>
      <c r="E38" s="491" t="s">
        <v>315</v>
      </c>
      <c r="F38" s="310"/>
      <c r="G38" s="311"/>
      <c r="H38" s="311"/>
      <c r="I38" s="311"/>
      <c r="J38" s="311"/>
      <c r="K38" s="311"/>
      <c r="L38" s="311"/>
      <c r="M38" s="311"/>
      <c r="N38" s="311"/>
      <c r="O38" s="311"/>
      <c r="P38" s="311"/>
      <c r="Q38" s="312"/>
      <c r="R38" s="313"/>
      <c r="S38" s="313"/>
      <c r="T38" s="311"/>
    </row>
    <row r="39" spans="1:20" s="355" customFormat="1" ht="11.1" customHeight="1">
      <c r="A39" s="313"/>
      <c r="B39" s="307"/>
      <c r="C39" s="307"/>
      <c r="D39" s="308"/>
      <c r="E39" s="491" t="s">
        <v>314</v>
      </c>
      <c r="F39" s="487"/>
      <c r="G39" s="310"/>
      <c r="H39" s="311"/>
      <c r="I39" s="311"/>
      <c r="J39" s="311"/>
      <c r="K39" s="311"/>
      <c r="L39" s="311"/>
      <c r="M39" s="311"/>
      <c r="N39" s="311"/>
      <c r="O39" s="311"/>
      <c r="P39" s="311"/>
      <c r="Q39" s="312"/>
      <c r="R39" s="313"/>
      <c r="S39" s="313"/>
      <c r="T39" s="311"/>
    </row>
    <row r="40" spans="1:20" s="355" customFormat="1" ht="11.1" customHeight="1">
      <c r="A40" s="313"/>
      <c r="B40" s="307"/>
      <c r="C40" s="307"/>
      <c r="D40" s="308"/>
      <c r="E40" s="491" t="s">
        <v>736</v>
      </c>
      <c r="F40" s="310"/>
      <c r="G40" s="310"/>
      <c r="H40" s="311"/>
      <c r="I40" s="311"/>
      <c r="J40" s="311"/>
      <c r="K40" s="311"/>
      <c r="L40" s="311"/>
      <c r="M40" s="311"/>
      <c r="N40" s="311"/>
      <c r="O40" s="311"/>
      <c r="P40" s="311"/>
      <c r="Q40" s="312"/>
      <c r="R40" s="313"/>
      <c r="S40" s="313"/>
      <c r="T40" s="311"/>
    </row>
    <row r="41" spans="1:20" s="251" customFormat="1" ht="17.100000000000001" customHeight="1">
      <c r="A41" s="305"/>
      <c r="B41" s="300"/>
      <c r="C41" s="300"/>
      <c r="D41" s="302" t="s">
        <v>568</v>
      </c>
      <c r="E41" s="302"/>
      <c r="F41" s="302"/>
      <c r="G41" s="302"/>
      <c r="H41" s="302"/>
      <c r="I41" s="303" t="s">
        <v>781</v>
      </c>
      <c r="J41" s="323"/>
      <c r="K41" s="323"/>
      <c r="L41" s="323"/>
      <c r="M41" s="306"/>
      <c r="N41" s="323"/>
      <c r="O41" s="323"/>
      <c r="P41" s="323"/>
      <c r="Q41" s="306"/>
      <c r="R41" s="351"/>
      <c r="S41" s="324"/>
      <c r="T41" s="566">
        <v>9</v>
      </c>
    </row>
    <row r="42" spans="1:20" s="251" customFormat="1" ht="17.100000000000001" customHeight="1">
      <c r="A42" s="305"/>
      <c r="B42" s="300"/>
      <c r="C42" s="300"/>
      <c r="D42" s="490" t="s">
        <v>738</v>
      </c>
      <c r="E42" s="302"/>
      <c r="F42" s="302"/>
      <c r="G42" s="302"/>
      <c r="H42" s="302"/>
      <c r="I42" s="302"/>
      <c r="J42" s="323"/>
      <c r="K42" s="303" t="s">
        <v>810</v>
      </c>
      <c r="L42" s="323"/>
      <c r="M42" s="306"/>
      <c r="N42" s="323"/>
      <c r="O42" s="323"/>
      <c r="P42" s="323"/>
      <c r="Q42" s="306"/>
      <c r="R42" s="351"/>
      <c r="S42" s="324"/>
      <c r="T42" s="566">
        <v>9</v>
      </c>
    </row>
    <row r="43" spans="1:20" s="251" customFormat="1" ht="11.1" customHeight="1">
      <c r="A43" s="305"/>
      <c r="B43" s="300"/>
      <c r="C43" s="300"/>
      <c r="D43" s="302"/>
      <c r="E43" s="892" t="s">
        <v>900</v>
      </c>
      <c r="F43" s="892"/>
      <c r="G43" s="892"/>
      <c r="H43" s="892"/>
      <c r="I43" s="892"/>
      <c r="J43" s="892"/>
      <c r="K43" s="892"/>
      <c r="L43" s="892"/>
      <c r="M43" s="892"/>
      <c r="N43" s="323"/>
      <c r="O43" s="323"/>
      <c r="P43" s="323"/>
      <c r="Q43" s="306"/>
      <c r="R43" s="351"/>
      <c r="S43" s="324"/>
      <c r="T43" s="324"/>
    </row>
    <row r="44" spans="1:20" s="355" customFormat="1" ht="11.1" customHeight="1">
      <c r="A44" s="313"/>
      <c r="B44" s="307"/>
      <c r="C44" s="307"/>
      <c r="D44" s="308"/>
      <c r="E44" s="491" t="s">
        <v>787</v>
      </c>
      <c r="F44" s="310"/>
      <c r="G44" s="310"/>
      <c r="H44" s="310"/>
      <c r="I44" s="310"/>
      <c r="J44" s="310"/>
      <c r="K44" s="311"/>
      <c r="L44" s="311"/>
      <c r="M44" s="311"/>
      <c r="N44" s="311"/>
      <c r="O44" s="311"/>
      <c r="P44" s="311"/>
      <c r="Q44" s="312"/>
      <c r="R44" s="313"/>
      <c r="S44" s="313"/>
      <c r="T44" s="311"/>
    </row>
    <row r="45" spans="1:20" s="251" customFormat="1" ht="20.100000000000001" customHeight="1">
      <c r="A45" s="305"/>
      <c r="B45" s="301"/>
      <c r="C45" s="301" t="s">
        <v>386</v>
      </c>
      <c r="D45" s="302"/>
      <c r="E45" s="302"/>
      <c r="F45" s="303" t="s">
        <v>810</v>
      </c>
      <c r="G45" s="323"/>
      <c r="H45" s="323"/>
      <c r="I45" s="323"/>
      <c r="J45" s="323"/>
      <c r="K45" s="323"/>
      <c r="L45" s="323"/>
      <c r="M45" s="306"/>
      <c r="N45" s="323"/>
      <c r="O45" s="323"/>
      <c r="P45" s="323"/>
      <c r="Q45" s="306"/>
      <c r="R45" s="351"/>
      <c r="S45" s="324"/>
      <c r="T45" s="324">
        <v>10</v>
      </c>
    </row>
    <row r="46" spans="1:20" s="251" customFormat="1" ht="17.100000000000001" customHeight="1">
      <c r="A46" s="305"/>
      <c r="B46" s="300"/>
      <c r="C46" s="300"/>
      <c r="D46" s="490" t="s">
        <v>392</v>
      </c>
      <c r="E46" s="302"/>
      <c r="F46" s="302"/>
      <c r="G46" s="302"/>
      <c r="H46" s="303" t="s">
        <v>810</v>
      </c>
      <c r="I46" s="323"/>
      <c r="J46" s="323"/>
      <c r="K46" s="323"/>
      <c r="L46" s="323"/>
      <c r="M46" s="306"/>
      <c r="N46" s="323"/>
      <c r="O46" s="323"/>
      <c r="P46" s="323"/>
      <c r="Q46" s="306"/>
      <c r="R46" s="351"/>
      <c r="S46" s="324"/>
      <c r="T46" s="324">
        <v>10</v>
      </c>
    </row>
    <row r="47" spans="1:20" s="355" customFormat="1" ht="11.1" customHeight="1">
      <c r="A47" s="313"/>
      <c r="B47" s="307"/>
      <c r="C47" s="307"/>
      <c r="D47" s="308"/>
      <c r="E47" s="514" t="s">
        <v>1159</v>
      </c>
      <c r="F47" s="310"/>
      <c r="G47" s="310"/>
      <c r="H47" s="310"/>
      <c r="I47" s="311"/>
      <c r="J47" s="311"/>
      <c r="K47" s="311"/>
      <c r="L47" s="311"/>
      <c r="M47" s="311"/>
      <c r="N47" s="311"/>
      <c r="O47" s="311"/>
      <c r="P47" s="311"/>
      <c r="Q47" s="312"/>
      <c r="R47" s="313"/>
      <c r="S47" s="313"/>
      <c r="T47" s="311"/>
    </row>
    <row r="48" spans="1:20" s="355" customFormat="1" ht="11.1" customHeight="1">
      <c r="A48" s="313"/>
      <c r="B48" s="307"/>
      <c r="C48" s="307"/>
      <c r="D48" s="308"/>
      <c r="E48" s="514" t="s">
        <v>389</v>
      </c>
      <c r="F48" s="310"/>
      <c r="G48" s="310"/>
      <c r="H48" s="310"/>
      <c r="I48" s="311"/>
      <c r="J48" s="311"/>
      <c r="K48" s="311"/>
      <c r="L48" s="311"/>
      <c r="M48" s="311"/>
      <c r="N48" s="311"/>
      <c r="O48" s="311"/>
      <c r="P48" s="311"/>
      <c r="Q48" s="312"/>
      <c r="R48" s="313"/>
      <c r="S48" s="313"/>
      <c r="T48" s="311"/>
    </row>
    <row r="49" spans="1:23" s="355" customFormat="1" ht="11.1" customHeight="1">
      <c r="A49" s="313"/>
      <c r="B49" s="307"/>
      <c r="C49" s="307"/>
      <c r="D49" s="308"/>
      <c r="E49" s="514" t="s">
        <v>739</v>
      </c>
      <c r="F49" s="309"/>
      <c r="G49" s="309"/>
      <c r="H49" s="309"/>
      <c r="I49" s="309"/>
      <c r="J49" s="309"/>
      <c r="K49" s="311"/>
      <c r="L49" s="311"/>
      <c r="M49" s="311"/>
      <c r="N49" s="311"/>
      <c r="O49" s="311"/>
      <c r="P49" s="311"/>
      <c r="Q49" s="312"/>
      <c r="R49" s="313"/>
      <c r="S49" s="313"/>
      <c r="T49" s="311"/>
      <c r="W49" s="360"/>
    </row>
    <row r="50" spans="1:23" s="355" customFormat="1" ht="11.1" customHeight="1">
      <c r="A50" s="313"/>
      <c r="B50" s="307"/>
      <c r="C50" s="307"/>
      <c r="D50" s="490" t="s">
        <v>391</v>
      </c>
      <c r="E50" s="302"/>
      <c r="F50" s="303"/>
      <c r="G50" s="323"/>
      <c r="H50" s="309"/>
      <c r="I50" s="309"/>
      <c r="J50" s="309"/>
      <c r="K50" s="311"/>
      <c r="L50" s="311"/>
      <c r="M50" s="311"/>
      <c r="N50" s="311"/>
      <c r="O50" s="311"/>
      <c r="P50" s="311"/>
      <c r="Q50" s="312"/>
      <c r="R50" s="313"/>
      <c r="S50" s="313"/>
      <c r="T50" s="311"/>
      <c r="W50" s="360"/>
    </row>
    <row r="51" spans="1:23" s="355" customFormat="1" ht="11.1" customHeight="1">
      <c r="A51" s="313"/>
      <c r="B51" s="307"/>
      <c r="C51" s="307"/>
      <c r="D51" s="308"/>
      <c r="E51" s="490" t="s">
        <v>393</v>
      </c>
      <c r="F51" s="310"/>
      <c r="G51" s="310"/>
      <c r="H51" s="309"/>
      <c r="I51" s="309"/>
      <c r="J51" s="309"/>
      <c r="K51" s="311"/>
      <c r="L51" s="311"/>
      <c r="M51" s="311"/>
      <c r="N51" s="311"/>
      <c r="O51" s="311"/>
      <c r="P51" s="311"/>
      <c r="Q51" s="312"/>
      <c r="R51" s="313"/>
      <c r="S51" s="313"/>
      <c r="T51" s="311"/>
      <c r="W51" s="360"/>
    </row>
    <row r="52" spans="1:23" s="355" customFormat="1" ht="11.1" customHeight="1">
      <c r="A52" s="313"/>
      <c r="B52" s="307"/>
      <c r="C52" s="307"/>
      <c r="D52" s="308"/>
      <c r="E52" s="514" t="s">
        <v>394</v>
      </c>
      <c r="F52" s="310"/>
      <c r="G52" s="311"/>
      <c r="H52" s="309"/>
      <c r="I52" s="309"/>
      <c r="J52" s="309"/>
      <c r="K52" s="311"/>
      <c r="L52" s="311"/>
      <c r="M52" s="311"/>
      <c r="N52" s="311"/>
      <c r="O52" s="311"/>
      <c r="P52" s="311"/>
      <c r="Q52" s="312"/>
      <c r="R52" s="313"/>
      <c r="S52" s="313"/>
      <c r="T52" s="311"/>
      <c r="W52" s="360"/>
    </row>
    <row r="53" spans="1:23" s="251" customFormat="1" ht="20.100000000000001" customHeight="1">
      <c r="A53" s="305"/>
      <c r="B53" s="301"/>
      <c r="C53" s="301" t="s">
        <v>387</v>
      </c>
      <c r="D53" s="303" t="s">
        <v>794</v>
      </c>
      <c r="E53" s="323"/>
      <c r="F53" s="323"/>
      <c r="G53" s="323"/>
      <c r="H53" s="323"/>
      <c r="I53" s="323"/>
      <c r="J53" s="323"/>
      <c r="K53" s="323"/>
      <c r="L53" s="323"/>
      <c r="M53" s="304"/>
      <c r="N53" s="323"/>
      <c r="O53" s="323"/>
      <c r="P53" s="323"/>
      <c r="Q53" s="306"/>
      <c r="R53" s="351"/>
      <c r="S53" s="324"/>
      <c r="T53" s="323">
        <v>12</v>
      </c>
    </row>
    <row r="54" spans="1:23" s="355" customFormat="1" ht="11.1" customHeight="1">
      <c r="A54" s="313"/>
      <c r="B54" s="307"/>
      <c r="C54" s="307"/>
      <c r="D54" s="308"/>
      <c r="E54" s="309" t="s">
        <v>402</v>
      </c>
      <c r="F54" s="310"/>
      <c r="G54" s="311"/>
      <c r="H54" s="311"/>
      <c r="I54" s="311"/>
      <c r="J54" s="311"/>
      <c r="K54" s="311"/>
      <c r="L54" s="311"/>
      <c r="M54" s="318"/>
      <c r="N54" s="311"/>
      <c r="O54" s="311"/>
      <c r="P54" s="311"/>
      <c r="Q54" s="312"/>
      <c r="R54" s="313"/>
      <c r="S54" s="313"/>
      <c r="T54" s="311"/>
    </row>
    <row r="55" spans="1:23" s="355" customFormat="1" ht="11.1" customHeight="1">
      <c r="A55" s="313"/>
      <c r="B55" s="307"/>
      <c r="C55" s="307"/>
      <c r="D55" s="308"/>
      <c r="E55" s="309" t="s">
        <v>740</v>
      </c>
      <c r="F55" s="310"/>
      <c r="G55" s="311"/>
      <c r="H55" s="311"/>
      <c r="I55" s="311"/>
      <c r="J55" s="311"/>
      <c r="K55" s="311"/>
      <c r="L55" s="311"/>
      <c r="M55" s="318"/>
      <c r="N55" s="311"/>
      <c r="O55" s="311"/>
      <c r="P55" s="311"/>
      <c r="Q55" s="312"/>
      <c r="R55" s="313"/>
      <c r="S55" s="313"/>
      <c r="T55" s="311"/>
    </row>
    <row r="56" spans="1:23" s="355" customFormat="1" ht="11.1" customHeight="1">
      <c r="A56" s="313"/>
      <c r="B56" s="307"/>
      <c r="C56" s="307"/>
      <c r="D56" s="308"/>
      <c r="E56" s="309" t="s">
        <v>555</v>
      </c>
      <c r="F56" s="311"/>
      <c r="G56" s="311"/>
      <c r="H56" s="311"/>
      <c r="I56" s="311"/>
      <c r="J56" s="311"/>
      <c r="K56" s="311"/>
      <c r="L56" s="311"/>
      <c r="M56" s="318"/>
      <c r="N56" s="311"/>
      <c r="O56" s="311"/>
      <c r="P56" s="311"/>
      <c r="Q56" s="312"/>
      <c r="R56" s="313"/>
      <c r="S56" s="313"/>
      <c r="T56" s="311"/>
    </row>
    <row r="57" spans="1:23" s="355" customFormat="1" ht="11.1" customHeight="1">
      <c r="A57" s="313"/>
      <c r="B57" s="307"/>
      <c r="C57" s="307"/>
      <c r="D57" s="308"/>
      <c r="E57" s="309" t="s">
        <v>419</v>
      </c>
      <c r="F57" s="310"/>
      <c r="G57" s="310"/>
      <c r="H57" s="311"/>
      <c r="I57" s="311"/>
      <c r="J57" s="311"/>
      <c r="K57" s="311"/>
      <c r="L57" s="311"/>
      <c r="M57" s="318"/>
      <c r="N57" s="311"/>
      <c r="O57" s="311"/>
      <c r="P57" s="311"/>
      <c r="Q57" s="312"/>
      <c r="R57" s="313"/>
      <c r="S57" s="313"/>
      <c r="T57" s="311"/>
      <c r="V57" s="360"/>
    </row>
    <row r="58" spans="1:23" s="251" customFormat="1" ht="20.100000000000001" customHeight="1">
      <c r="A58" s="305"/>
      <c r="B58" s="301"/>
      <c r="C58" s="301" t="s">
        <v>556</v>
      </c>
      <c r="D58" s="302"/>
      <c r="E58" s="302"/>
      <c r="F58" s="302"/>
      <c r="G58" s="302"/>
      <c r="H58" s="302"/>
      <c r="I58" s="302"/>
      <c r="J58" s="302"/>
      <c r="K58" s="303" t="s">
        <v>781</v>
      </c>
      <c r="L58" s="323"/>
      <c r="M58" s="304"/>
      <c r="N58" s="323"/>
      <c r="O58" s="323"/>
      <c r="P58" s="323"/>
      <c r="Q58" s="306"/>
      <c r="R58" s="351"/>
      <c r="S58" s="324"/>
      <c r="T58" s="323">
        <v>14</v>
      </c>
    </row>
    <row r="59" spans="1:23" s="251" customFormat="1" ht="17.100000000000001" customHeight="1">
      <c r="A59" s="305"/>
      <c r="B59" s="300"/>
      <c r="C59" s="300"/>
      <c r="D59" s="490" t="s">
        <v>799</v>
      </c>
      <c r="E59" s="302"/>
      <c r="F59" s="302"/>
      <c r="G59" s="302"/>
      <c r="H59" s="303" t="s">
        <v>794</v>
      </c>
      <c r="I59" s="323"/>
      <c r="J59" s="323"/>
      <c r="K59" s="323"/>
      <c r="L59" s="323"/>
      <c r="M59" s="304"/>
      <c r="N59" s="323"/>
      <c r="O59" s="323"/>
      <c r="P59" s="323"/>
      <c r="Q59" s="306"/>
      <c r="R59" s="351"/>
      <c r="S59" s="324"/>
      <c r="T59" s="323">
        <v>14</v>
      </c>
    </row>
    <row r="60" spans="1:23" s="355" customFormat="1" ht="11.1" customHeight="1">
      <c r="A60" s="313"/>
      <c r="B60" s="307"/>
      <c r="C60" s="307"/>
      <c r="D60" s="308"/>
      <c r="E60" s="491" t="s">
        <v>789</v>
      </c>
      <c r="F60" s="310"/>
      <c r="G60" s="310"/>
      <c r="H60" s="310"/>
      <c r="I60" s="310"/>
      <c r="J60" s="311"/>
      <c r="K60" s="311"/>
      <c r="L60" s="311"/>
      <c r="M60" s="319"/>
      <c r="N60" s="311"/>
      <c r="O60" s="311"/>
      <c r="P60" s="311"/>
      <c r="Q60" s="312"/>
      <c r="R60" s="313"/>
      <c r="S60" s="313"/>
      <c r="T60" s="310"/>
    </row>
    <row r="61" spans="1:23" s="355" customFormat="1" ht="11.1" customHeight="1">
      <c r="A61" s="313"/>
      <c r="B61" s="307"/>
      <c r="C61" s="307"/>
      <c r="D61" s="308"/>
      <c r="E61" s="491" t="s">
        <v>790</v>
      </c>
      <c r="F61" s="310"/>
      <c r="G61" s="310"/>
      <c r="H61" s="310"/>
      <c r="I61" s="310"/>
      <c r="J61" s="310"/>
      <c r="K61" s="311"/>
      <c r="L61" s="311"/>
      <c r="M61" s="319"/>
      <c r="N61" s="311"/>
      <c r="O61" s="311"/>
      <c r="P61" s="311"/>
      <c r="Q61" s="312"/>
      <c r="R61" s="313"/>
      <c r="S61" s="313"/>
      <c r="T61" s="310"/>
    </row>
    <row r="62" spans="1:23" s="355" customFormat="1" ht="11.1" customHeight="1">
      <c r="A62" s="313"/>
      <c r="B62" s="307"/>
      <c r="C62" s="307"/>
      <c r="D62" s="308"/>
      <c r="E62" s="309" t="s">
        <v>741</v>
      </c>
      <c r="F62" s="310"/>
      <c r="G62" s="310"/>
      <c r="H62" s="310"/>
      <c r="I62" s="310"/>
      <c r="J62" s="311"/>
      <c r="K62" s="311"/>
      <c r="L62" s="311"/>
      <c r="M62" s="319"/>
      <c r="N62" s="311"/>
      <c r="O62" s="311"/>
      <c r="P62" s="311"/>
      <c r="Q62" s="312"/>
      <c r="R62" s="313"/>
      <c r="S62" s="313"/>
      <c r="T62" s="310"/>
    </row>
    <row r="63" spans="1:23" s="251" customFormat="1" ht="17.100000000000001" customHeight="1">
      <c r="A63" s="365"/>
      <c r="B63" s="300"/>
      <c r="C63" s="300"/>
      <c r="D63" s="302" t="s">
        <v>791</v>
      </c>
      <c r="E63" s="302"/>
      <c r="F63" s="302"/>
      <c r="G63" s="302"/>
      <c r="H63" s="303" t="s">
        <v>794</v>
      </c>
      <c r="I63" s="302"/>
      <c r="J63" s="302"/>
      <c r="K63" s="302"/>
      <c r="L63" s="302"/>
      <c r="M63" s="304"/>
      <c r="N63" s="323"/>
      <c r="O63" s="323"/>
      <c r="P63" s="323"/>
      <c r="Q63" s="306"/>
      <c r="R63" s="351"/>
      <c r="S63" s="324"/>
      <c r="T63" s="323">
        <v>14</v>
      </c>
    </row>
    <row r="64" spans="1:23" s="355" customFormat="1" ht="11.1" customHeight="1">
      <c r="A64" s="313"/>
      <c r="B64" s="307"/>
      <c r="C64" s="307"/>
      <c r="D64" s="308"/>
      <c r="E64" s="491" t="s">
        <v>456</v>
      </c>
      <c r="F64" s="310"/>
      <c r="G64" s="311"/>
      <c r="H64" s="311"/>
      <c r="I64" s="311"/>
      <c r="J64" s="311"/>
      <c r="K64" s="311"/>
      <c r="L64" s="311"/>
      <c r="M64" s="319"/>
      <c r="N64" s="311"/>
      <c r="O64" s="311"/>
      <c r="P64" s="311"/>
      <c r="Q64" s="312"/>
      <c r="R64" s="313"/>
      <c r="S64" s="313"/>
      <c r="T64" s="310"/>
    </row>
    <row r="65" spans="1:22" s="355" customFormat="1" ht="11.1" customHeight="1">
      <c r="A65" s="313"/>
      <c r="B65" s="307"/>
      <c r="C65" s="307"/>
      <c r="D65" s="308"/>
      <c r="E65" s="491" t="s">
        <v>468</v>
      </c>
      <c r="F65" s="311"/>
      <c r="G65" s="311"/>
      <c r="H65" s="311"/>
      <c r="I65" s="311"/>
      <c r="J65" s="311"/>
      <c r="K65" s="311"/>
      <c r="L65" s="311"/>
      <c r="M65" s="319"/>
      <c r="N65" s="311"/>
      <c r="O65" s="311"/>
      <c r="P65" s="311"/>
      <c r="Q65" s="312"/>
      <c r="R65" s="313"/>
      <c r="S65" s="313"/>
      <c r="T65" s="310"/>
    </row>
    <row r="66" spans="1:22" s="251" customFormat="1" ht="17.100000000000001" customHeight="1">
      <c r="A66" s="365"/>
      <c r="B66" s="300"/>
      <c r="C66" s="300"/>
      <c r="D66" s="302" t="s">
        <v>571</v>
      </c>
      <c r="E66" s="302"/>
      <c r="F66" s="302"/>
      <c r="G66" s="302"/>
      <c r="H66" s="302"/>
      <c r="I66" s="302"/>
      <c r="J66" s="303" t="s">
        <v>781</v>
      </c>
      <c r="K66" s="323"/>
      <c r="L66" s="323"/>
      <c r="M66" s="304"/>
      <c r="N66" s="323"/>
      <c r="O66" s="323"/>
      <c r="P66" s="323"/>
      <c r="Q66" s="306"/>
      <c r="R66" s="351"/>
      <c r="S66" s="324"/>
      <c r="T66" s="323">
        <v>15</v>
      </c>
    </row>
    <row r="67" spans="1:22" s="355" customFormat="1" ht="11.1" customHeight="1">
      <c r="A67" s="313"/>
      <c r="B67" s="307"/>
      <c r="C67" s="307"/>
      <c r="D67" s="310"/>
      <c r="E67" s="309" t="s">
        <v>760</v>
      </c>
      <c r="F67" s="310"/>
      <c r="G67" s="310"/>
      <c r="H67" s="310"/>
      <c r="I67" s="317"/>
      <c r="J67" s="317"/>
      <c r="K67" s="317"/>
      <c r="L67" s="317"/>
      <c r="M67" s="320"/>
      <c r="N67" s="317"/>
      <c r="O67" s="317"/>
      <c r="P67" s="317"/>
      <c r="Q67" s="321"/>
      <c r="R67" s="313"/>
      <c r="S67" s="313"/>
      <c r="T67" s="316"/>
    </row>
    <row r="68" spans="1:22" s="355" customFormat="1" ht="11.1" customHeight="1">
      <c r="A68" s="313"/>
      <c r="B68" s="307"/>
      <c r="C68" s="307"/>
      <c r="D68" s="308"/>
      <c r="E68" s="491" t="s">
        <v>554</v>
      </c>
      <c r="F68" s="310"/>
      <c r="G68" s="310"/>
      <c r="H68" s="310"/>
      <c r="I68" s="311"/>
      <c r="J68" s="311"/>
      <c r="K68" s="311"/>
      <c r="L68" s="311"/>
      <c r="M68" s="319"/>
      <c r="N68" s="311"/>
      <c r="O68" s="311"/>
      <c r="P68" s="311"/>
      <c r="Q68" s="321"/>
      <c r="R68" s="313"/>
      <c r="S68" s="313"/>
      <c r="T68" s="310"/>
    </row>
    <row r="69" spans="1:22" s="251" customFormat="1" ht="17.100000000000001" customHeight="1">
      <c r="A69" s="305"/>
      <c r="B69" s="300"/>
      <c r="C69" s="300"/>
      <c r="D69" s="490" t="s">
        <v>570</v>
      </c>
      <c r="E69" s="302"/>
      <c r="F69" s="302"/>
      <c r="G69" s="303" t="s">
        <v>794</v>
      </c>
      <c r="H69" s="323"/>
      <c r="I69" s="323"/>
      <c r="J69" s="323"/>
      <c r="K69" s="323"/>
      <c r="L69" s="323"/>
      <c r="M69" s="304"/>
      <c r="N69" s="323"/>
      <c r="O69" s="323"/>
      <c r="P69" s="323"/>
      <c r="Q69" s="306"/>
      <c r="R69" s="351"/>
      <c r="S69" s="324"/>
      <c r="T69" s="323">
        <v>15</v>
      </c>
    </row>
    <row r="70" spans="1:22" s="355" customFormat="1" ht="11.1" customHeight="1">
      <c r="A70" s="361"/>
      <c r="B70" s="307"/>
      <c r="C70" s="307"/>
      <c r="D70" s="308"/>
      <c r="E70" s="491" t="s">
        <v>529</v>
      </c>
      <c r="F70" s="311"/>
      <c r="G70" s="311"/>
      <c r="H70" s="311"/>
      <c r="I70" s="311"/>
      <c r="J70" s="311"/>
      <c r="K70" s="311"/>
      <c r="L70" s="311"/>
      <c r="M70" s="319"/>
      <c r="N70" s="311"/>
      <c r="O70" s="311"/>
      <c r="P70" s="311"/>
      <c r="Q70" s="321"/>
      <c r="R70" s="313"/>
      <c r="S70" s="313"/>
      <c r="T70" s="310"/>
    </row>
    <row r="71" spans="1:22" s="355" customFormat="1" ht="11.1" customHeight="1">
      <c r="A71" s="362"/>
      <c r="B71" s="307"/>
      <c r="C71" s="364"/>
      <c r="D71" s="308"/>
      <c r="E71" s="309" t="s">
        <v>545</v>
      </c>
      <c r="F71" s="310"/>
      <c r="G71" s="310"/>
      <c r="H71" s="310"/>
      <c r="I71" s="310"/>
      <c r="J71" s="311"/>
      <c r="K71" s="311"/>
      <c r="L71" s="311"/>
      <c r="M71" s="319"/>
      <c r="N71" s="311"/>
      <c r="O71" s="311"/>
      <c r="P71" s="311"/>
      <c r="Q71" s="321"/>
      <c r="R71" s="313"/>
      <c r="S71" s="313"/>
      <c r="T71" s="310"/>
    </row>
    <row r="72" spans="1:22" s="355" customFormat="1" ht="11.1" customHeight="1">
      <c r="A72" s="313"/>
      <c r="B72" s="307"/>
      <c r="C72" s="307"/>
      <c r="D72" s="308"/>
      <c r="E72" s="489" t="s">
        <v>549</v>
      </c>
      <c r="F72" s="311"/>
      <c r="G72" s="311"/>
      <c r="H72" s="311"/>
      <c r="I72" s="311"/>
      <c r="J72" s="311"/>
      <c r="K72" s="311"/>
      <c r="L72" s="311"/>
      <c r="M72" s="319"/>
      <c r="N72" s="311"/>
      <c r="O72" s="311"/>
      <c r="P72" s="311"/>
      <c r="Q72" s="321"/>
      <c r="R72" s="313"/>
      <c r="S72" s="313"/>
      <c r="T72" s="310"/>
    </row>
    <row r="73" spans="1:22" s="251" customFormat="1" ht="17.100000000000001" customHeight="1">
      <c r="A73" s="305"/>
      <c r="B73" s="300"/>
      <c r="C73" s="300"/>
      <c r="D73" s="302" t="s">
        <v>792</v>
      </c>
      <c r="E73" s="302"/>
      <c r="F73" s="302"/>
      <c r="G73" s="302"/>
      <c r="H73" s="303" t="s">
        <v>794</v>
      </c>
      <c r="I73" s="323"/>
      <c r="J73" s="323"/>
      <c r="K73" s="323"/>
      <c r="L73" s="323"/>
      <c r="M73" s="304"/>
      <c r="N73" s="323"/>
      <c r="O73" s="323"/>
      <c r="P73" s="323"/>
      <c r="Q73" s="306"/>
      <c r="R73" s="351"/>
      <c r="S73" s="324"/>
      <c r="T73" s="323">
        <v>15</v>
      </c>
    </row>
    <row r="74" spans="1:22" ht="20.100000000000001" customHeight="1">
      <c r="A74" s="9"/>
      <c r="B74" s="301"/>
      <c r="C74" s="301" t="s">
        <v>388</v>
      </c>
      <c r="D74" s="302"/>
      <c r="E74" s="302"/>
      <c r="F74" s="302"/>
      <c r="G74" s="303" t="s">
        <v>794</v>
      </c>
      <c r="H74" s="323"/>
      <c r="I74" s="323"/>
      <c r="J74" s="323"/>
      <c r="K74" s="323"/>
      <c r="L74" s="323"/>
      <c r="M74" s="304"/>
      <c r="N74" s="323"/>
      <c r="O74" s="323"/>
      <c r="P74" s="323"/>
      <c r="Q74" s="306"/>
      <c r="R74" s="351"/>
      <c r="S74" s="324"/>
      <c r="T74" s="323">
        <v>16</v>
      </c>
    </row>
    <row r="75" spans="1:22" ht="15" customHeight="1">
      <c r="A75" s="9"/>
      <c r="B75" s="322"/>
      <c r="C75" s="302"/>
      <c r="D75" s="302"/>
      <c r="E75" s="302"/>
      <c r="F75" s="302"/>
      <c r="G75" s="302"/>
      <c r="H75" s="302"/>
      <c r="I75" s="302"/>
      <c r="J75" s="302"/>
      <c r="K75" s="302"/>
      <c r="L75" s="302"/>
      <c r="M75" s="302"/>
      <c r="N75" s="302"/>
      <c r="O75" s="302"/>
      <c r="P75" s="302"/>
      <c r="Q75" s="304"/>
      <c r="R75" s="305"/>
      <c r="S75" s="93"/>
      <c r="T75" s="9"/>
    </row>
    <row r="76" spans="1:22" ht="14.4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2" s="21" customFormat="1" ht="14.4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2" ht="18">
      <c r="B78" s="134"/>
      <c r="F78" s="134" t="s">
        <v>580</v>
      </c>
      <c r="G78" s="134"/>
      <c r="I78" s="134"/>
      <c r="U78" s="21"/>
      <c r="V78" s="21"/>
    </row>
    <row r="79" spans="1:22" s="21" customFormat="1" ht="18">
      <c r="B79" s="134"/>
      <c r="C79" s="185"/>
      <c r="D79" s="184"/>
      <c r="F79" s="134"/>
      <c r="G79" s="134"/>
      <c r="I79" s="134"/>
    </row>
    <row r="80" spans="1:22">
      <c r="B80" s="234" t="s">
        <v>673</v>
      </c>
      <c r="K80" s="234" t="s">
        <v>573</v>
      </c>
    </row>
    <row r="81" spans="2:24" ht="23.25" customHeight="1">
      <c r="B81" s="581" t="s">
        <v>576</v>
      </c>
      <c r="C81" s="581">
        <v>2</v>
      </c>
      <c r="D81" s="581">
        <v>9</v>
      </c>
      <c r="E81" s="581" t="s">
        <v>575</v>
      </c>
      <c r="F81" s="581" t="s">
        <v>574</v>
      </c>
      <c r="G81" s="190"/>
      <c r="K81" s="581" t="s">
        <v>577</v>
      </c>
      <c r="L81" s="581" t="s">
        <v>574</v>
      </c>
      <c r="M81" s="581">
        <v>1</v>
      </c>
      <c r="N81" s="582" t="s">
        <v>579</v>
      </c>
      <c r="O81" s="581" t="s">
        <v>578</v>
      </c>
      <c r="P81" s="189"/>
      <c r="X81" s="363"/>
    </row>
    <row r="82" spans="2:24" s="9" customFormat="1" ht="12" customHeight="1">
      <c r="B82" s="192"/>
      <c r="C82" s="192"/>
      <c r="D82" s="192"/>
      <c r="E82" s="192"/>
      <c r="F82" s="192"/>
      <c r="G82" s="326"/>
      <c r="K82" s="192"/>
      <c r="L82" s="192"/>
      <c r="M82" s="192"/>
      <c r="N82" s="192"/>
      <c r="O82" s="192"/>
      <c r="P82" s="327"/>
    </row>
    <row r="83" spans="2:24" ht="12" customHeight="1">
      <c r="B83" s="192"/>
      <c r="C83" s="219"/>
      <c r="D83" s="219"/>
      <c r="E83" s="219"/>
      <c r="F83" s="222" t="s">
        <v>645</v>
      </c>
      <c r="G83" s="220"/>
      <c r="H83" s="191"/>
      <c r="I83" s="191"/>
      <c r="J83" s="191"/>
      <c r="K83" s="223"/>
      <c r="L83" s="223"/>
      <c r="M83" s="223"/>
      <c r="N83" s="223"/>
      <c r="O83" s="222" t="s">
        <v>659</v>
      </c>
      <c r="P83" s="191"/>
    </row>
    <row r="84" spans="2:24" ht="12" customHeight="1">
      <c r="B84" s="192"/>
      <c r="C84" s="219"/>
      <c r="D84" s="219"/>
      <c r="E84" s="219"/>
      <c r="F84" s="222" t="s">
        <v>646</v>
      </c>
      <c r="G84" s="220"/>
      <c r="H84" s="191"/>
      <c r="I84" s="191"/>
      <c r="J84" s="191"/>
      <c r="K84" s="223"/>
      <c r="L84" s="223"/>
      <c r="M84" s="223"/>
      <c r="N84" s="223"/>
      <c r="O84" s="220"/>
      <c r="P84" s="191"/>
    </row>
    <row r="85" spans="2:24" ht="12" customHeight="1">
      <c r="B85" s="192"/>
      <c r="C85" s="219"/>
      <c r="D85" s="219"/>
      <c r="E85" s="259"/>
      <c r="F85" s="222" t="s">
        <v>659</v>
      </c>
      <c r="G85" s="220"/>
      <c r="H85" s="191"/>
      <c r="I85" s="191"/>
      <c r="J85" s="191"/>
      <c r="K85" s="223"/>
      <c r="L85" s="223"/>
      <c r="M85" s="223"/>
      <c r="N85" s="222" t="s">
        <v>660</v>
      </c>
      <c r="O85" s="224"/>
      <c r="P85" s="193"/>
    </row>
    <row r="86" spans="2:24" s="21" customFormat="1" ht="12" customHeight="1">
      <c r="B86" s="192"/>
      <c r="C86" s="219"/>
      <c r="D86" s="219"/>
      <c r="E86" s="219"/>
      <c r="F86" s="224"/>
      <c r="G86" s="220"/>
      <c r="H86" s="191"/>
      <c r="I86" s="191"/>
      <c r="J86" s="191"/>
      <c r="K86" s="223"/>
      <c r="L86" s="223"/>
      <c r="M86" s="223"/>
      <c r="N86" s="222" t="s">
        <v>661</v>
      </c>
      <c r="O86" s="224"/>
      <c r="P86" s="193"/>
    </row>
    <row r="87" spans="2:24" ht="12" customHeight="1">
      <c r="B87" s="192"/>
      <c r="C87" s="219"/>
      <c r="D87" s="219"/>
      <c r="E87" s="222" t="s">
        <v>647</v>
      </c>
      <c r="F87" s="221"/>
      <c r="G87" s="220"/>
      <c r="H87" s="191"/>
      <c r="I87" s="191"/>
      <c r="J87" s="191"/>
      <c r="K87" s="223"/>
      <c r="L87" s="223"/>
      <c r="M87" s="223"/>
      <c r="N87" s="222" t="s">
        <v>662</v>
      </c>
      <c r="O87" s="224"/>
      <c r="P87" s="193"/>
    </row>
    <row r="88" spans="2:24" ht="12" customHeight="1">
      <c r="B88" s="192"/>
      <c r="C88" s="219"/>
      <c r="D88" s="259"/>
      <c r="E88" s="222" t="s">
        <v>648</v>
      </c>
      <c r="F88" s="221"/>
      <c r="G88" s="220"/>
      <c r="H88" s="191"/>
      <c r="I88" s="191"/>
      <c r="J88" s="191"/>
      <c r="K88" s="223"/>
      <c r="L88" s="223"/>
      <c r="M88" s="223"/>
      <c r="N88" s="222" t="s">
        <v>663</v>
      </c>
      <c r="O88" s="224"/>
      <c r="P88" s="193"/>
    </row>
    <row r="89" spans="2:24" s="21" customFormat="1" ht="12" customHeight="1">
      <c r="B89" s="192"/>
      <c r="C89" s="219"/>
      <c r="D89" s="219"/>
      <c r="E89" s="224"/>
      <c r="F89" s="221"/>
      <c r="G89" s="220"/>
      <c r="H89" s="191"/>
      <c r="I89" s="191"/>
      <c r="J89" s="191"/>
      <c r="K89" s="223"/>
      <c r="L89" s="223"/>
      <c r="M89" s="223"/>
      <c r="O89" s="224"/>
      <c r="P89" s="193"/>
    </row>
    <row r="90" spans="2:24" ht="12" customHeight="1">
      <c r="B90" s="192"/>
      <c r="C90" s="259"/>
      <c r="D90" s="222" t="s">
        <v>649</v>
      </c>
      <c r="E90" s="221"/>
      <c r="F90" s="221"/>
      <c r="G90" s="220"/>
      <c r="H90" s="191"/>
      <c r="I90" s="191"/>
      <c r="J90" s="191"/>
      <c r="K90" s="223"/>
      <c r="L90" s="223"/>
      <c r="M90" s="222" t="s">
        <v>650</v>
      </c>
      <c r="N90" s="222"/>
      <c r="O90" s="224"/>
      <c r="P90" s="193"/>
    </row>
    <row r="91" spans="2:24" s="21" customFormat="1" ht="12" customHeight="1">
      <c r="B91" s="192"/>
      <c r="C91" s="192"/>
      <c r="D91" s="224"/>
      <c r="E91" s="221"/>
      <c r="F91" s="221"/>
      <c r="G91" s="220"/>
      <c r="H91" s="191"/>
      <c r="I91" s="191"/>
      <c r="J91" s="191"/>
      <c r="K91" s="223"/>
      <c r="L91" s="223"/>
      <c r="M91" s="222" t="s">
        <v>651</v>
      </c>
      <c r="N91" s="224"/>
      <c r="O91" s="224"/>
      <c r="P91" s="193"/>
    </row>
    <row r="92" spans="2:24" ht="12" customHeight="1">
      <c r="B92" s="192"/>
      <c r="C92" s="222" t="s">
        <v>711</v>
      </c>
      <c r="D92" s="221"/>
      <c r="E92" s="221"/>
      <c r="F92" s="221"/>
      <c r="G92" s="220"/>
      <c r="H92" s="191"/>
      <c r="I92" s="191"/>
      <c r="J92" s="191"/>
      <c r="K92" s="223"/>
      <c r="L92" s="223"/>
      <c r="M92" s="191"/>
      <c r="N92" s="220"/>
      <c r="O92" s="220"/>
      <c r="P92" s="191"/>
    </row>
    <row r="93" spans="2:24" ht="12" customHeight="1">
      <c r="B93" s="192"/>
      <c r="C93" s="222" t="s">
        <v>652</v>
      </c>
      <c r="D93" s="221"/>
      <c r="E93" s="221"/>
      <c r="F93" s="221"/>
      <c r="G93" s="220"/>
      <c r="H93" s="191"/>
      <c r="I93" s="191"/>
      <c r="J93" s="191"/>
      <c r="K93" s="223"/>
      <c r="L93" s="222" t="s">
        <v>664</v>
      </c>
      <c r="M93" s="220"/>
      <c r="N93" s="220"/>
      <c r="O93" s="220"/>
      <c r="P93" s="191"/>
    </row>
    <row r="94" spans="2:24" ht="12" customHeight="1">
      <c r="B94" s="192"/>
      <c r="C94" s="222" t="s">
        <v>653</v>
      </c>
      <c r="D94" s="221"/>
      <c r="E94" s="221"/>
      <c r="F94" s="221"/>
      <c r="G94" s="220"/>
      <c r="H94" s="191"/>
      <c r="I94" s="191"/>
      <c r="J94" s="191"/>
      <c r="K94" s="223"/>
      <c r="L94" s="220"/>
      <c r="M94" s="220"/>
      <c r="N94" s="220"/>
      <c r="O94" s="220"/>
      <c r="P94" s="191"/>
    </row>
    <row r="95" spans="2:24" s="21" customFormat="1" ht="12" customHeight="1">
      <c r="B95" s="192"/>
      <c r="C95" s="224"/>
      <c r="D95" s="221"/>
      <c r="E95" s="221"/>
      <c r="F95" s="221"/>
      <c r="G95" s="220"/>
      <c r="H95" s="191"/>
      <c r="I95" s="191"/>
      <c r="J95" s="191"/>
      <c r="K95" s="222" t="s">
        <v>656</v>
      </c>
      <c r="L95" s="220"/>
      <c r="M95" s="220"/>
      <c r="N95" s="220"/>
      <c r="O95" s="220"/>
      <c r="P95" s="191"/>
    </row>
    <row r="96" spans="2:24" ht="12" customHeight="1">
      <c r="B96" s="222" t="s">
        <v>654</v>
      </c>
      <c r="C96" s="224"/>
      <c r="D96" s="221"/>
      <c r="E96" s="224" t="s">
        <v>656</v>
      </c>
      <c r="F96" s="221"/>
      <c r="G96" s="220"/>
      <c r="H96" s="191"/>
      <c r="I96" s="191"/>
      <c r="J96" s="191"/>
      <c r="K96" s="222" t="s">
        <v>665</v>
      </c>
      <c r="L96" s="220"/>
      <c r="M96" s="220"/>
      <c r="N96" s="220"/>
      <c r="O96" s="220"/>
      <c r="P96" s="191"/>
    </row>
    <row r="97" spans="2:20" ht="12" customHeight="1">
      <c r="B97" s="222" t="s">
        <v>655</v>
      </c>
      <c r="C97" s="224"/>
      <c r="D97" s="221"/>
      <c r="E97" s="224" t="s">
        <v>657</v>
      </c>
      <c r="F97" s="221"/>
      <c r="G97" s="220"/>
      <c r="H97" s="191"/>
      <c r="I97" s="191"/>
      <c r="J97" s="191"/>
      <c r="K97" s="222" t="s">
        <v>658</v>
      </c>
      <c r="L97" s="220"/>
      <c r="M97" s="220"/>
      <c r="N97" s="220"/>
      <c r="O97" s="220"/>
      <c r="P97" s="191"/>
    </row>
    <row r="98" spans="2:20" ht="12" customHeight="1">
      <c r="B98" s="222" t="s">
        <v>712</v>
      </c>
      <c r="C98" s="222"/>
      <c r="D98" s="221"/>
      <c r="E98" s="224" t="s">
        <v>715</v>
      </c>
      <c r="F98" s="221"/>
      <c r="G98" s="220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</row>
    <row r="99" spans="2:20" ht="12" customHeight="1">
      <c r="B99" s="222" t="s">
        <v>713</v>
      </c>
      <c r="C99" s="222"/>
      <c r="D99" s="221"/>
      <c r="E99" s="224" t="s">
        <v>714</v>
      </c>
      <c r="F99" s="221"/>
      <c r="G99" s="220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</row>
    <row r="100" spans="2:20" ht="12" customHeight="1">
      <c r="B100" s="224"/>
      <c r="C100" s="224"/>
      <c r="D100" s="221"/>
      <c r="E100" s="221"/>
      <c r="F100" s="221"/>
      <c r="G100" s="220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</row>
    <row r="101" spans="2:20" s="21" customFormat="1" ht="12" customHeight="1">
      <c r="B101" s="224"/>
      <c r="C101" s="221"/>
      <c r="D101" s="221"/>
      <c r="E101" s="221"/>
      <c r="F101" s="221"/>
      <c r="G101" s="220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</row>
    <row r="102" spans="2:20" ht="18">
      <c r="B102" s="134"/>
      <c r="G102" s="134" t="s">
        <v>581</v>
      </c>
      <c r="I102" s="134"/>
    </row>
    <row r="103" spans="2:20" ht="17.25" customHeight="1">
      <c r="B103" s="234" t="s">
        <v>681</v>
      </c>
      <c r="K103" s="234" t="s">
        <v>588</v>
      </c>
      <c r="L103" s="185"/>
      <c r="M103" s="184"/>
      <c r="T103" s="21"/>
    </row>
    <row r="104" spans="2:20" s="21" customFormat="1" ht="23.25" customHeight="1">
      <c r="B104" s="581" t="s">
        <v>585</v>
      </c>
      <c r="C104" s="581" t="s">
        <v>587</v>
      </c>
      <c r="D104" s="581">
        <v>1</v>
      </c>
      <c r="E104" s="581">
        <v>1</v>
      </c>
      <c r="F104" s="582" t="s">
        <v>710</v>
      </c>
      <c r="G104" s="581" t="s">
        <v>586</v>
      </c>
      <c r="H104" s="189"/>
      <c r="K104" s="583" t="s">
        <v>577</v>
      </c>
      <c r="L104" s="583" t="s">
        <v>587</v>
      </c>
      <c r="M104" s="583">
        <v>2</v>
      </c>
      <c r="N104" s="583">
        <v>6</v>
      </c>
      <c r="O104" s="583">
        <v>16</v>
      </c>
      <c r="P104" s="584" t="s">
        <v>589</v>
      </c>
      <c r="Q104" s="189"/>
      <c r="T104" s="232"/>
    </row>
    <row r="105" spans="2:20" s="9" customFormat="1" ht="12" customHeight="1">
      <c r="B105" s="226"/>
      <c r="C105" s="226"/>
      <c r="D105" s="226"/>
      <c r="E105" s="226"/>
      <c r="F105" s="226"/>
      <c r="G105" s="226"/>
      <c r="H105" s="327"/>
      <c r="K105" s="328"/>
      <c r="L105" s="328"/>
      <c r="M105" s="328"/>
      <c r="N105" s="328"/>
      <c r="O105" s="328"/>
      <c r="P105" s="226"/>
      <c r="Q105" s="327"/>
      <c r="T105" s="329"/>
    </row>
    <row r="106" spans="2:20" ht="12" customHeight="1">
      <c r="B106" s="226"/>
      <c r="C106" s="194"/>
      <c r="D106" s="195"/>
      <c r="E106" s="225"/>
      <c r="F106" s="225"/>
      <c r="G106" s="227" t="s">
        <v>666</v>
      </c>
      <c r="H106" s="118"/>
      <c r="I106" s="118"/>
      <c r="J106" s="118"/>
      <c r="K106" s="196"/>
      <c r="L106" s="284"/>
      <c r="M106" s="285"/>
      <c r="N106" s="284"/>
      <c r="O106" s="284"/>
      <c r="P106" s="227" t="s">
        <v>748</v>
      </c>
      <c r="Q106" s="286"/>
      <c r="T106" s="21"/>
    </row>
    <row r="107" spans="2:20" ht="12" customHeight="1">
      <c r="B107" s="288"/>
      <c r="C107" s="194"/>
      <c r="D107" s="195"/>
      <c r="E107" s="288"/>
      <c r="F107" s="289"/>
      <c r="G107" s="227" t="s">
        <v>761</v>
      </c>
      <c r="H107" s="118"/>
      <c r="I107" s="118"/>
      <c r="J107" s="118"/>
      <c r="K107" s="197"/>
      <c r="L107" s="284"/>
      <c r="M107" s="285"/>
      <c r="N107" s="284"/>
      <c r="O107" s="284"/>
      <c r="P107" s="286"/>
      <c r="Q107" s="283"/>
      <c r="T107" s="21"/>
    </row>
    <row r="108" spans="2:20" s="21" customFormat="1" ht="12" customHeight="1">
      <c r="B108" s="288"/>
      <c r="C108" s="194"/>
      <c r="D108" s="195"/>
      <c r="E108" s="288"/>
      <c r="F108" s="288"/>
      <c r="G108" s="233"/>
      <c r="H108" s="251"/>
      <c r="I108" s="251"/>
      <c r="J108" s="251"/>
      <c r="K108" s="197"/>
      <c r="L108" s="284"/>
      <c r="M108" s="285"/>
      <c r="N108" s="284"/>
      <c r="O108" s="227" t="s">
        <v>749</v>
      </c>
      <c r="P108" s="286"/>
      <c r="Q108" s="283" t="s">
        <v>750</v>
      </c>
    </row>
    <row r="109" spans="2:20" ht="12" customHeight="1">
      <c r="B109" s="228"/>
      <c r="C109" s="194"/>
      <c r="D109" s="195"/>
      <c r="E109" s="225"/>
      <c r="F109" s="227" t="s">
        <v>667</v>
      </c>
      <c r="G109" s="118"/>
      <c r="H109" s="118"/>
      <c r="I109" s="118"/>
      <c r="J109" s="118"/>
      <c r="K109" s="197"/>
      <c r="L109" s="284"/>
      <c r="M109" s="285"/>
      <c r="N109" s="284"/>
      <c r="O109" s="227" t="s">
        <v>751</v>
      </c>
      <c r="P109" s="286"/>
      <c r="Q109" s="283" t="s">
        <v>752</v>
      </c>
      <c r="T109" s="21"/>
    </row>
    <row r="110" spans="2:20" ht="12" customHeight="1">
      <c r="B110" s="225"/>
      <c r="C110" s="194"/>
      <c r="D110" s="195"/>
      <c r="E110" s="225"/>
      <c r="F110" s="227" t="s">
        <v>668</v>
      </c>
      <c r="G110" s="118"/>
      <c r="H110" s="118"/>
      <c r="I110" s="118"/>
      <c r="J110" s="118"/>
      <c r="K110" s="197"/>
      <c r="L110" s="284"/>
      <c r="M110" s="285"/>
      <c r="N110" s="284"/>
      <c r="O110" s="227" t="s">
        <v>753</v>
      </c>
      <c r="P110" s="286"/>
      <c r="Q110" s="286"/>
      <c r="T110" s="21"/>
    </row>
    <row r="111" spans="2:20" ht="12" customHeight="1">
      <c r="B111" s="225"/>
      <c r="C111" s="194"/>
      <c r="D111" s="195"/>
      <c r="E111" s="225"/>
      <c r="F111" s="227" t="s">
        <v>669</v>
      </c>
      <c r="G111" s="118"/>
      <c r="H111" s="118"/>
      <c r="I111" s="118"/>
      <c r="J111" s="118"/>
      <c r="K111" s="197"/>
      <c r="L111" s="284"/>
      <c r="M111" s="285"/>
      <c r="N111" s="227"/>
      <c r="O111" s="286"/>
      <c r="P111" s="286"/>
      <c r="Q111" s="286"/>
      <c r="T111" s="21"/>
    </row>
    <row r="112" spans="2:20" s="21" customFormat="1" ht="12" customHeight="1">
      <c r="B112" s="225"/>
      <c r="C112" s="194"/>
      <c r="D112" s="195"/>
      <c r="E112" s="194"/>
      <c r="F112" s="233"/>
      <c r="G112" s="251"/>
      <c r="H112" s="251"/>
      <c r="I112" s="251"/>
      <c r="J112" s="251"/>
      <c r="K112" s="197"/>
      <c r="L112" s="284"/>
      <c r="M112" s="285"/>
      <c r="N112" s="227" t="s">
        <v>754</v>
      </c>
      <c r="O112" s="286"/>
      <c r="P112" s="286"/>
      <c r="Q112" s="286"/>
    </row>
    <row r="113" spans="2:20" ht="12" customHeight="1">
      <c r="B113" s="225"/>
      <c r="C113" s="194"/>
      <c r="D113" s="195"/>
      <c r="E113" s="227" t="s">
        <v>742</v>
      </c>
      <c r="F113" s="118"/>
      <c r="G113" s="118"/>
      <c r="H113" s="118"/>
      <c r="I113" s="118"/>
      <c r="J113" s="118"/>
      <c r="K113" s="197"/>
      <c r="L113" s="284"/>
      <c r="M113" s="285"/>
      <c r="N113" s="227" t="s">
        <v>755</v>
      </c>
      <c r="O113" s="286"/>
      <c r="P113" s="286"/>
      <c r="Q113" s="286"/>
      <c r="T113" s="21"/>
    </row>
    <row r="114" spans="2:20" ht="12" customHeight="1">
      <c r="B114" s="225"/>
      <c r="C114" s="194"/>
      <c r="D114" s="195"/>
      <c r="E114" s="227" t="s">
        <v>743</v>
      </c>
      <c r="F114" s="118"/>
      <c r="G114" s="118"/>
      <c r="H114" s="118"/>
      <c r="I114" s="118"/>
      <c r="J114" s="118"/>
      <c r="K114" s="197"/>
      <c r="L114" s="284"/>
      <c r="M114" s="227"/>
      <c r="N114" s="286"/>
      <c r="O114" s="286"/>
      <c r="P114" s="286"/>
      <c r="Q114" s="286"/>
      <c r="T114" s="21"/>
    </row>
    <row r="115" spans="2:20" ht="12" customHeight="1">
      <c r="B115" s="225"/>
      <c r="C115" s="194"/>
      <c r="D115" s="195"/>
      <c r="E115" s="227" t="s">
        <v>744</v>
      </c>
      <c r="F115" s="118"/>
      <c r="G115" s="118"/>
      <c r="H115" s="118"/>
      <c r="I115" s="118"/>
      <c r="J115" s="118"/>
      <c r="K115" s="197"/>
      <c r="L115" s="284"/>
      <c r="M115" s="227" t="s">
        <v>756</v>
      </c>
      <c r="N115" s="286"/>
      <c r="O115" s="286"/>
      <c r="P115" s="286"/>
      <c r="Q115" s="286"/>
      <c r="T115" s="21"/>
    </row>
    <row r="116" spans="2:20" s="21" customFormat="1" ht="12" customHeight="1">
      <c r="B116" s="225"/>
      <c r="C116" s="194"/>
      <c r="D116" s="194"/>
      <c r="E116" s="233"/>
      <c r="F116" s="251"/>
      <c r="G116" s="251"/>
      <c r="H116" s="251"/>
      <c r="I116" s="251"/>
      <c r="J116" s="251"/>
      <c r="K116" s="197"/>
      <c r="L116" s="284"/>
      <c r="M116" s="287"/>
      <c r="N116" s="286"/>
      <c r="O116" s="286"/>
      <c r="P116" s="286"/>
      <c r="Q116" s="286"/>
    </row>
    <row r="117" spans="2:20" ht="12" customHeight="1">
      <c r="B117" s="225"/>
      <c r="C117" s="194"/>
      <c r="D117" s="227" t="s">
        <v>670</v>
      </c>
      <c r="E117" s="118"/>
      <c r="F117" s="118"/>
      <c r="G117" s="118"/>
      <c r="H117" s="118"/>
      <c r="I117" s="118"/>
      <c r="J117" s="118"/>
      <c r="K117" s="197"/>
      <c r="L117" s="227" t="s">
        <v>757</v>
      </c>
      <c r="M117" s="184"/>
      <c r="N117" s="21"/>
      <c r="O117" s="21"/>
      <c r="P117" s="21"/>
      <c r="T117" s="21"/>
    </row>
    <row r="118" spans="2:20" s="21" customFormat="1" ht="12" customHeight="1">
      <c r="B118" s="225"/>
      <c r="C118" s="225"/>
      <c r="D118" s="233"/>
      <c r="E118" s="251"/>
      <c r="F118" s="251"/>
      <c r="G118" s="251"/>
      <c r="H118" s="251"/>
      <c r="I118" s="251"/>
      <c r="J118" s="251"/>
      <c r="K118" s="197"/>
      <c r="L118" s="185"/>
      <c r="M118" s="184"/>
    </row>
    <row r="119" spans="2:20" ht="12" customHeight="1">
      <c r="B119" s="226"/>
      <c r="C119" s="227" t="s">
        <v>671</v>
      </c>
      <c r="E119" s="118"/>
      <c r="F119" s="118"/>
      <c r="G119" s="118"/>
      <c r="H119" s="118"/>
      <c r="I119" s="118"/>
      <c r="J119" s="118"/>
      <c r="K119" s="227" t="s">
        <v>747</v>
      </c>
    </row>
    <row r="120" spans="2:20" s="21" customFormat="1" ht="12" customHeight="1">
      <c r="B120" s="225"/>
      <c r="C120" s="233"/>
      <c r="D120" s="184"/>
      <c r="E120" s="251"/>
      <c r="F120" s="251"/>
      <c r="G120" s="251"/>
      <c r="H120" s="251"/>
      <c r="I120" s="251"/>
      <c r="J120" s="251"/>
    </row>
    <row r="121" spans="2:20" s="21" customFormat="1" ht="12" customHeight="1">
      <c r="B121" s="227" t="s">
        <v>878</v>
      </c>
      <c r="C121" s="185"/>
      <c r="D121" s="184"/>
      <c r="E121" s="118"/>
      <c r="F121" s="118"/>
      <c r="G121" s="118"/>
      <c r="H121" s="118"/>
      <c r="I121" s="118"/>
      <c r="J121" s="118"/>
      <c r="K121" s="118"/>
      <c r="L121" s="118"/>
      <c r="M121" s="233"/>
      <c r="N121" s="118"/>
      <c r="O121" s="118"/>
      <c r="P121" s="118"/>
      <c r="Q121" s="118"/>
      <c r="R121" s="118"/>
    </row>
    <row r="122" spans="2:20" s="21" customFormat="1" ht="12" customHeight="1">
      <c r="B122" s="222" t="s">
        <v>672</v>
      </c>
      <c r="C122" s="185"/>
      <c r="D122" s="184"/>
      <c r="E122" s="251"/>
      <c r="F122" s="251"/>
      <c r="G122" s="251"/>
      <c r="H122" s="251"/>
      <c r="I122" s="251"/>
      <c r="J122" s="251"/>
      <c r="K122" s="251"/>
      <c r="L122" s="251"/>
      <c r="M122" s="233"/>
      <c r="N122" s="251"/>
      <c r="O122" s="251"/>
      <c r="P122" s="251"/>
      <c r="Q122" s="251"/>
      <c r="R122" s="251"/>
    </row>
    <row r="123" spans="2:20">
      <c r="B123" s="234"/>
      <c r="C123"/>
      <c r="D123"/>
    </row>
    <row r="124" spans="2:20" s="21" customFormat="1" ht="18">
      <c r="B124" s="233"/>
      <c r="C124" s="251"/>
      <c r="D124" s="251"/>
      <c r="E124" s="251"/>
      <c r="F124" s="251"/>
      <c r="G124" s="134"/>
      <c r="H124" s="134" t="s">
        <v>593</v>
      </c>
      <c r="I124" s="134"/>
    </row>
    <row r="125" spans="2:20" ht="8.25" customHeight="1"/>
    <row r="126" spans="2:20" ht="15.75" customHeight="1">
      <c r="B126" s="891" t="s">
        <v>380</v>
      </c>
      <c r="C126" s="891"/>
      <c r="D126" s="891" t="s">
        <v>590</v>
      </c>
      <c r="E126" s="891"/>
      <c r="F126" s="891"/>
      <c r="G126" s="891"/>
      <c r="H126" s="891"/>
      <c r="I126" s="891"/>
      <c r="J126" s="891"/>
      <c r="K126" s="891"/>
      <c r="L126" s="891"/>
      <c r="M126" s="891" t="s">
        <v>591</v>
      </c>
      <c r="N126" s="891"/>
      <c r="O126" s="891"/>
      <c r="P126" s="891"/>
      <c r="Q126" s="891"/>
      <c r="R126" s="891"/>
      <c r="S126" s="891"/>
      <c r="T126" s="585"/>
    </row>
    <row r="127" spans="2:20" ht="36" customHeight="1">
      <c r="B127" s="888" t="s">
        <v>424</v>
      </c>
      <c r="C127" s="888"/>
      <c r="D127" s="881" t="s">
        <v>706</v>
      </c>
      <c r="E127" s="881"/>
      <c r="F127" s="881"/>
      <c r="G127" s="881"/>
      <c r="H127" s="882" t="s">
        <v>708</v>
      </c>
      <c r="I127" s="882"/>
      <c r="J127" s="882"/>
      <c r="K127" s="882"/>
      <c r="L127" s="882"/>
      <c r="M127" s="881" t="s">
        <v>705</v>
      </c>
      <c r="N127" s="881"/>
      <c r="O127" s="881"/>
      <c r="P127" s="881" t="s">
        <v>745</v>
      </c>
      <c r="Q127" s="881"/>
      <c r="R127" s="881"/>
      <c r="S127" s="881"/>
      <c r="T127" s="586"/>
    </row>
    <row r="128" spans="2:20" ht="90.75" customHeight="1">
      <c r="B128" s="887" t="s">
        <v>812</v>
      </c>
      <c r="C128" s="888"/>
      <c r="D128" s="882" t="s">
        <v>707</v>
      </c>
      <c r="E128" s="882"/>
      <c r="F128" s="882"/>
      <c r="G128" s="882"/>
      <c r="H128" s="882"/>
      <c r="I128" s="882"/>
      <c r="J128" s="882"/>
      <c r="K128" s="882"/>
      <c r="L128" s="882"/>
      <c r="M128" s="881"/>
      <c r="N128" s="881"/>
      <c r="O128" s="881"/>
      <c r="P128" s="588"/>
      <c r="Q128" s="588"/>
      <c r="R128" s="588"/>
      <c r="S128" s="588"/>
      <c r="T128" s="586"/>
    </row>
    <row r="129" spans="2:20" ht="69.75" customHeight="1">
      <c r="B129" s="889" t="s">
        <v>621</v>
      </c>
      <c r="C129" s="890"/>
      <c r="D129" s="882" t="s">
        <v>746</v>
      </c>
      <c r="E129" s="882"/>
      <c r="F129" s="882"/>
      <c r="G129" s="882"/>
      <c r="H129" s="882"/>
      <c r="I129" s="882"/>
      <c r="J129" s="882"/>
      <c r="K129" s="882"/>
      <c r="L129" s="882"/>
      <c r="M129" s="882" t="s">
        <v>709</v>
      </c>
      <c r="N129" s="882"/>
      <c r="O129" s="882"/>
      <c r="P129" s="882"/>
      <c r="Q129" s="882"/>
      <c r="R129" s="882"/>
      <c r="S129" s="882"/>
      <c r="T129" s="587"/>
    </row>
    <row r="130" spans="2:20" s="93" customFormat="1" ht="15.75" customHeight="1">
      <c r="B130" s="237"/>
      <c r="C130" s="237"/>
      <c r="D130" s="236"/>
      <c r="E130" s="236"/>
      <c r="F130" s="236"/>
      <c r="G130" s="236"/>
      <c r="H130" s="236"/>
      <c r="I130" s="236"/>
      <c r="J130" s="236"/>
      <c r="K130" s="236"/>
      <c r="L130" s="236"/>
      <c r="M130" s="236"/>
      <c r="N130" s="236"/>
      <c r="O130" s="236"/>
      <c r="P130" s="236"/>
      <c r="Q130" s="236"/>
      <c r="R130" s="236"/>
      <c r="S130" s="236"/>
      <c r="T130" s="236"/>
    </row>
    <row r="131" spans="2:20" s="93" customFormat="1" ht="15.75" customHeight="1">
      <c r="B131" s="237"/>
      <c r="C131" s="237"/>
      <c r="D131" s="236"/>
      <c r="E131" s="236"/>
      <c r="F131" s="236"/>
      <c r="G131" s="236"/>
      <c r="H131" s="236"/>
      <c r="I131" s="236"/>
      <c r="J131" s="236"/>
      <c r="K131" s="236"/>
      <c r="L131" s="236"/>
      <c r="M131" s="236"/>
      <c r="N131" s="236"/>
      <c r="O131" s="236"/>
      <c r="P131" s="236"/>
      <c r="Q131" s="236"/>
      <c r="R131" s="236"/>
      <c r="S131" s="236"/>
      <c r="T131" s="236"/>
    </row>
    <row r="132" spans="2:20" s="93" customFormat="1" ht="21.75" customHeight="1">
      <c r="B132" s="237"/>
      <c r="C132" s="237"/>
      <c r="D132" s="236"/>
      <c r="E132" s="236"/>
      <c r="F132" s="236"/>
      <c r="G132" s="236"/>
      <c r="H132" s="236"/>
      <c r="I132" s="236"/>
      <c r="J132" s="236"/>
      <c r="K132" s="236"/>
      <c r="L132" s="236"/>
      <c r="M132" s="236"/>
      <c r="N132" s="236"/>
      <c r="O132" s="236"/>
      <c r="P132" s="236"/>
      <c r="Q132" s="236"/>
      <c r="R132" s="236"/>
      <c r="S132" s="236"/>
      <c r="T132" s="236"/>
    </row>
    <row r="133" spans="2:20" s="93" customFormat="1" ht="24" customHeight="1">
      <c r="B133" s="237"/>
      <c r="C133" s="237"/>
      <c r="D133" s="236"/>
      <c r="E133" s="236"/>
      <c r="F133" s="236"/>
      <c r="G133" s="257" t="s">
        <v>692</v>
      </c>
      <c r="H133" s="236"/>
      <c r="I133" s="236"/>
      <c r="J133" s="236"/>
      <c r="K133" s="236"/>
      <c r="L133" s="236"/>
      <c r="M133" s="236"/>
      <c r="O133" s="236"/>
      <c r="P133" s="236"/>
      <c r="Q133" s="236"/>
      <c r="R133" s="236"/>
      <c r="S133" s="236"/>
      <c r="T133" s="236"/>
    </row>
    <row r="134" spans="2:20" s="93" customFormat="1" ht="15.75" customHeight="1">
      <c r="B134" s="241"/>
      <c r="C134" s="241"/>
      <c r="D134" s="254"/>
      <c r="E134" s="256"/>
      <c r="F134" s="256" t="s">
        <v>693</v>
      </c>
      <c r="G134" s="253"/>
      <c r="H134" s="253"/>
      <c r="I134" s="235"/>
      <c r="J134" s="235"/>
      <c r="K134" s="235"/>
      <c r="L134" s="235"/>
      <c r="M134" s="255" t="s">
        <v>696</v>
      </c>
      <c r="O134" s="255"/>
      <c r="P134" s="255"/>
      <c r="Q134" s="255"/>
      <c r="R134" s="240"/>
      <c r="S134" s="240"/>
      <c r="T134" s="240"/>
    </row>
    <row r="135" spans="2:20" s="93" customFormat="1" ht="15.75" customHeight="1">
      <c r="B135" s="241"/>
      <c r="C135" s="241"/>
      <c r="D135" s="253"/>
      <c r="E135" s="258"/>
      <c r="F135" s="258"/>
      <c r="G135" s="253"/>
      <c r="H135" s="253"/>
      <c r="I135" s="235"/>
      <c r="J135" s="235"/>
      <c r="K135" s="235"/>
      <c r="L135" s="235"/>
      <c r="O135" s="235"/>
      <c r="P135" s="235"/>
      <c r="Q135" s="235"/>
      <c r="R135" s="240"/>
      <c r="S135" s="240"/>
      <c r="T135" s="240"/>
    </row>
    <row r="136" spans="2:20" s="93" customFormat="1" ht="15.75" customHeight="1">
      <c r="B136" s="241"/>
      <c r="C136" s="241"/>
      <c r="D136" s="236"/>
      <c r="E136" s="258"/>
      <c r="F136" s="258" t="s">
        <v>694</v>
      </c>
      <c r="G136" s="236"/>
      <c r="H136" s="236"/>
      <c r="I136" s="235"/>
      <c r="J136" s="235"/>
      <c r="K136" s="235"/>
      <c r="L136" s="235"/>
      <c r="M136" s="292" t="s">
        <v>697</v>
      </c>
      <c r="O136" s="235"/>
      <c r="P136" s="235"/>
      <c r="Q136" s="235"/>
      <c r="R136" s="240"/>
      <c r="S136" s="240"/>
      <c r="T136" s="240"/>
    </row>
    <row r="137" spans="2:20" s="93" customFormat="1" ht="15.75" customHeight="1">
      <c r="B137" s="241"/>
      <c r="C137" s="241"/>
      <c r="D137" s="236"/>
      <c r="E137" s="236"/>
      <c r="F137" s="236"/>
      <c r="G137" s="236"/>
      <c r="H137" s="236"/>
      <c r="I137" s="235"/>
      <c r="J137" s="235"/>
      <c r="K137" s="235"/>
      <c r="L137" s="235"/>
      <c r="O137" s="292"/>
      <c r="P137" s="292"/>
      <c r="Q137" s="292"/>
      <c r="R137" s="240"/>
      <c r="S137" s="240"/>
      <c r="T137" s="240"/>
    </row>
    <row r="138" spans="2:20" s="93" customFormat="1" ht="15.75" customHeight="1">
      <c r="B138" s="241"/>
      <c r="C138" s="241"/>
      <c r="D138" s="235"/>
      <c r="E138" s="256"/>
      <c r="F138" s="256" t="s">
        <v>695</v>
      </c>
      <c r="G138" s="236"/>
      <c r="H138" s="235"/>
      <c r="I138" s="235"/>
      <c r="J138" s="235"/>
      <c r="K138" s="235"/>
      <c r="L138" s="235"/>
      <c r="M138" s="879" t="s">
        <v>1554</v>
      </c>
      <c r="N138" s="880"/>
      <c r="O138" s="880"/>
      <c r="P138" s="880"/>
      <c r="Q138" s="880"/>
      <c r="R138" s="240"/>
      <c r="S138" s="240"/>
      <c r="T138" s="240"/>
    </row>
    <row r="139" spans="2:20" s="93" customFormat="1" ht="15.75" customHeight="1">
      <c r="B139" s="241"/>
      <c r="C139" s="241"/>
      <c r="D139" s="235"/>
      <c r="E139" s="236"/>
      <c r="F139" s="236"/>
      <c r="G139" s="236"/>
      <c r="H139" s="235"/>
      <c r="I139" s="235"/>
      <c r="J139" s="235"/>
      <c r="K139" s="235"/>
      <c r="L139" s="235"/>
      <c r="M139" s="880"/>
      <c r="N139" s="880"/>
      <c r="O139" s="880"/>
      <c r="P139" s="880"/>
      <c r="Q139" s="880"/>
      <c r="R139" s="240"/>
      <c r="S139" s="240"/>
      <c r="T139" s="240"/>
    </row>
    <row r="140" spans="2:20" s="93" customFormat="1" ht="6.75" customHeight="1">
      <c r="B140" s="241"/>
      <c r="C140" s="241"/>
      <c r="D140" s="235"/>
      <c r="E140" s="235"/>
      <c r="F140" s="235"/>
      <c r="G140" s="235"/>
      <c r="H140" s="235"/>
      <c r="I140" s="235"/>
      <c r="J140" s="235"/>
      <c r="K140" s="235"/>
      <c r="L140" s="235"/>
      <c r="M140" s="235"/>
      <c r="N140" s="235"/>
      <c r="O140" s="240"/>
      <c r="P140" s="240"/>
      <c r="Q140" s="240"/>
      <c r="R140" s="240"/>
      <c r="S140" s="240"/>
      <c r="T140" s="240"/>
    </row>
    <row r="141" spans="2:20" s="93" customFormat="1" ht="3" customHeight="1">
      <c r="B141" s="241"/>
      <c r="C141" s="241"/>
      <c r="D141" s="235"/>
      <c r="E141" s="235"/>
      <c r="F141" s="235"/>
      <c r="G141" s="235"/>
      <c r="H141" s="235"/>
      <c r="I141" s="235"/>
      <c r="J141" s="235"/>
      <c r="K141" s="235"/>
      <c r="L141" s="235"/>
      <c r="M141" s="235"/>
      <c r="N141" s="235"/>
      <c r="O141" s="240"/>
      <c r="P141" s="240"/>
      <c r="Q141" s="240"/>
      <c r="R141" s="240"/>
      <c r="S141" s="240"/>
      <c r="T141" s="240"/>
    </row>
    <row r="142" spans="2:20" s="93" customFormat="1" ht="6" customHeight="1">
      <c r="B142" s="241"/>
      <c r="C142" s="241"/>
      <c r="D142" s="236"/>
      <c r="E142" s="236"/>
      <c r="F142" s="236"/>
      <c r="G142" s="236"/>
      <c r="H142" s="260"/>
      <c r="I142" s="236"/>
      <c r="J142" s="236"/>
      <c r="K142" s="236"/>
      <c r="L142" s="236"/>
      <c r="M142" s="236"/>
      <c r="N142" s="236"/>
      <c r="O142" s="236"/>
      <c r="P142" s="236"/>
      <c r="Q142" s="236"/>
      <c r="R142" s="236"/>
      <c r="S142" s="236"/>
      <c r="T142" s="236"/>
    </row>
    <row r="143" spans="2:20" s="93" customFormat="1" ht="15.75" customHeight="1">
      <c r="B143" s="241"/>
      <c r="C143" s="241"/>
      <c r="D143" s="236"/>
      <c r="E143" s="236"/>
      <c r="F143" s="236"/>
      <c r="G143" s="236"/>
      <c r="H143" s="236"/>
      <c r="I143" s="236"/>
      <c r="J143" s="236"/>
      <c r="K143" s="236"/>
      <c r="L143" s="236"/>
      <c r="M143" s="236"/>
      <c r="N143" s="236"/>
      <c r="O143" s="236"/>
      <c r="P143" s="236"/>
      <c r="Q143" s="236"/>
      <c r="R143" s="236"/>
      <c r="S143" s="236"/>
      <c r="T143" s="236"/>
    </row>
    <row r="144" spans="2:20" s="93" customFormat="1" ht="15.75" customHeight="1">
      <c r="B144" s="241"/>
      <c r="C144" s="241"/>
      <c r="D144" s="236"/>
      <c r="E144" s="236"/>
      <c r="F144" s="236"/>
      <c r="G144" s="236"/>
      <c r="H144" s="236"/>
      <c r="I144" s="236"/>
      <c r="J144" s="236"/>
      <c r="K144" s="236"/>
      <c r="L144" s="236"/>
      <c r="M144" s="236"/>
      <c r="N144" s="236"/>
      <c r="O144" s="236"/>
      <c r="P144" s="236"/>
      <c r="Q144" s="236"/>
      <c r="R144" s="236"/>
      <c r="S144" s="236"/>
      <c r="T144" s="236"/>
    </row>
    <row r="145" spans="2:20" s="93" customFormat="1" ht="15.75" customHeight="1">
      <c r="B145" s="241"/>
      <c r="C145" s="241"/>
      <c r="D145" s="236"/>
      <c r="E145" s="236"/>
      <c r="F145" s="236"/>
      <c r="G145" s="236"/>
      <c r="H145" s="236"/>
      <c r="I145" s="236"/>
      <c r="J145" s="236"/>
      <c r="K145" s="236"/>
      <c r="L145" s="236"/>
      <c r="M145" s="236"/>
      <c r="N145" s="236"/>
      <c r="O145" s="236"/>
      <c r="P145" s="236"/>
      <c r="Q145" s="236"/>
      <c r="R145" s="236"/>
      <c r="S145" s="236"/>
      <c r="T145" s="236"/>
    </row>
    <row r="146" spans="2:20" s="93" customFormat="1" ht="15.75" customHeight="1">
      <c r="B146" s="241"/>
      <c r="C146" s="241"/>
      <c r="D146" s="236"/>
      <c r="E146" s="236"/>
      <c r="F146" s="236"/>
      <c r="G146" s="236"/>
      <c r="H146" s="236"/>
      <c r="I146" s="236"/>
      <c r="J146" s="236"/>
      <c r="K146" s="236"/>
      <c r="L146" s="236"/>
      <c r="M146" s="236"/>
      <c r="N146" s="236"/>
      <c r="O146" s="236"/>
      <c r="P146" s="236"/>
      <c r="Q146" s="236"/>
      <c r="R146" s="236"/>
      <c r="S146" s="236"/>
      <c r="T146" s="236"/>
    </row>
    <row r="147" spans="2:20" s="93" customFormat="1" ht="15.75" customHeight="1">
      <c r="B147" s="241"/>
      <c r="C147" s="241"/>
      <c r="D147" s="236"/>
      <c r="E147" s="236"/>
      <c r="F147" s="236"/>
      <c r="G147" s="236"/>
      <c r="H147" s="236"/>
      <c r="I147" s="236"/>
      <c r="J147" s="236"/>
      <c r="K147" s="236"/>
      <c r="L147" s="236"/>
      <c r="M147" s="236"/>
      <c r="N147" s="236"/>
      <c r="O147" s="236"/>
      <c r="P147" s="236"/>
      <c r="Q147" s="236"/>
      <c r="R147" s="236"/>
      <c r="S147" s="236"/>
      <c r="T147" s="236"/>
    </row>
    <row r="148" spans="2:20" s="93" customFormat="1" ht="15.75" customHeight="1">
      <c r="B148" s="241"/>
      <c r="C148" s="241"/>
      <c r="D148" s="236"/>
      <c r="E148" s="236"/>
      <c r="F148" s="236"/>
      <c r="G148" s="236"/>
      <c r="H148" s="236"/>
      <c r="I148" s="236"/>
      <c r="J148" s="236"/>
      <c r="K148" s="236"/>
      <c r="L148" s="236"/>
      <c r="M148" s="236"/>
      <c r="N148" s="236"/>
      <c r="O148" s="236"/>
      <c r="P148" s="236"/>
      <c r="Q148" s="236"/>
      <c r="R148" s="236"/>
      <c r="S148" s="236"/>
      <c r="T148" s="236"/>
    </row>
    <row r="149" spans="2:20" s="93" customFormat="1" ht="15.75" customHeight="1">
      <c r="B149" s="241"/>
      <c r="C149" s="241"/>
      <c r="D149" s="236"/>
      <c r="E149" s="236"/>
      <c r="F149" s="236"/>
      <c r="G149" s="236"/>
      <c r="H149" s="236"/>
      <c r="I149" s="236"/>
      <c r="J149" s="236"/>
      <c r="K149" s="236"/>
      <c r="L149" s="236"/>
      <c r="M149" s="236"/>
      <c r="N149" s="236"/>
      <c r="O149" s="236"/>
      <c r="P149" s="236"/>
      <c r="Q149" s="236"/>
      <c r="R149" s="236"/>
      <c r="S149" s="236"/>
      <c r="T149" s="236"/>
    </row>
    <row r="150" spans="2:20" s="93" customFormat="1">
      <c r="C150" s="238"/>
      <c r="D150" s="239"/>
    </row>
    <row r="151" spans="2:20">
      <c r="D151" s="198"/>
    </row>
    <row r="152" spans="2:20">
      <c r="D152" s="198"/>
    </row>
    <row r="153" spans="2:20">
      <c r="D153" s="198"/>
    </row>
    <row r="154" spans="2:20">
      <c r="D154" s="199"/>
    </row>
    <row r="155" spans="2:20">
      <c r="D155" s="199"/>
    </row>
    <row r="156" spans="2:20">
      <c r="D156" s="198"/>
    </row>
  </sheetData>
  <mergeCells count="17">
    <mergeCell ref="D128:G128"/>
    <mergeCell ref="M138:Q139"/>
    <mergeCell ref="D127:G127"/>
    <mergeCell ref="H127:L128"/>
    <mergeCell ref="M127:O128"/>
    <mergeCell ref="B3:P3"/>
    <mergeCell ref="P4:T4"/>
    <mergeCell ref="B128:C128"/>
    <mergeCell ref="B129:C129"/>
    <mergeCell ref="D129:L129"/>
    <mergeCell ref="D126:L126"/>
    <mergeCell ref="B126:C126"/>
    <mergeCell ref="B127:C127"/>
    <mergeCell ref="E43:M43"/>
    <mergeCell ref="M126:S126"/>
    <mergeCell ref="M129:S129"/>
    <mergeCell ref="P127:S127"/>
  </mergeCells>
  <hyperlinks>
    <hyperlink ref="C6:T6" location="'Analog+AHD'!R2C1" display="Камеры"/>
    <hyperlink ref="D7:T7" location="'Analog+AHD'!R2C2" display="АНАЛОГОВЫЕ ВИДЕОКАМЕРЫ 650ТВЛ"/>
    <hyperlink ref="D8:T8" location="'Analog+AHD'!R8C2" display="AHD КАМЕРЫ 720р и 1080p"/>
    <hyperlink ref="E9:H9" location="'Analog+AHD'!R12C3" display="Внутренние камеры AHD "/>
    <hyperlink ref="E10:H10" location="'Analog+AHD'!R21C3" display="Уличные (IP66) камеры AHD"/>
    <hyperlink ref="D11:T11" location="'HD-TVI и 4в1'!R2C2" display="HD-TVI КАМЕРЫ"/>
    <hyperlink ref="E12:H12" location="'HD-TVI и 4в1'!R6C3" display="Внутренние камеры HD-TVI"/>
    <hyperlink ref="E13:H13" location="'HD-TVI и 4в1'!R14C3" display="Уличные (IP66) камеры HD-TVI"/>
    <hyperlink ref="E14:G14" location="'HD-TVI и 4в1'!R31C3" display="HD-TVI  камеры 3мп"/>
    <hyperlink ref="D15:T15" location="'HD-TVI и 4в1'!R42C2" display="МУЛЬТИФОРМАТНЫЕ КАМЕРЫ &quot;4 В 1&quot; (AHD/TVI/CVI/Аналог)"/>
    <hyperlink ref="E16:J16" location="'HD-TVI и 4в1'!R46C3" display="Внутренние мультиформатные камеры &quot;4 в 1&quot;"/>
    <hyperlink ref="E17:K17" location="'HD-TVI и 4в1'!R52C3" display="Уличные (IP66) мультиформатные камеры &quot;4 в 1&quot;"/>
    <hyperlink ref="D18:T18" location="'IP Soho'!R2C2" display="ПРОГРАМНОЕ ОБЕСПЕЧЕНИЕ"/>
    <hyperlink ref="D19:T19" location="'IP Soho'!R9C2" display="IP КАМЕРЫ ЛИНЕЙКИ SOHO"/>
    <hyperlink ref="E20:G20" location="'IP Soho'!R13C3" display="Внутренние IP  камеры"/>
    <hyperlink ref="E21:H21" location="'IP Soho'!R18C3" display="Уличные (IP66) IP  камеры"/>
    <hyperlink ref="D22:T22" location="'IP Pro'!R2C2" display="ПРОЕКТНЫЕ IP КАМЕРЫ ЛИНЕЙКИ NOVICAM PRO"/>
    <hyperlink ref="E23:H23" location="'IP Pro'!R6C3" display="Внутренние IP  камеры PRO"/>
    <hyperlink ref="E24:H24" location="'IP Pro'!R25C3" display="Уличные (IP66) IP  камеры PRO"/>
    <hyperlink ref="E25:I25" location="'IP Pro'!R41C3" display="Купольные поворотные камеры PRO"/>
    <hyperlink ref="C26:T26" location="Видеорегистраторы!R2C1" display="Видеорегистраторы"/>
    <hyperlink ref="D27:T27" location="Видеорегистраторы!R2C2" display="РЕГИСТРАТОРЫ SOHO"/>
    <hyperlink ref="E28" location="Видеорегистраторы!R5C3" display="AHD+IP"/>
    <hyperlink ref="E29" location="Видеорегистраторы!Заголовки_для_печати" display="IP"/>
    <hyperlink ref="D30:T30" location="Видеорегистраторы!R24C2" display="РЕГИСТРАТОРЫ PRO"/>
    <hyperlink ref="E31:F31" location="Видеорегистраторы!R26C3" display="TVI + AHD + IP"/>
    <hyperlink ref="E32" location="Видеорегистраторы!Заголовки_для_печати" tooltip="IP" display="IP"/>
    <hyperlink ref="C33:T33" location="'Аксессуары,комплекты, запись'!R2C1" display="Аксессуары, комплекты, хранение"/>
    <hyperlink ref="D34:T34" location="'Аксессуары,комплекты, запись'!R2C2" display="АКСЕССУАРЫ"/>
    <hyperlink ref="E35:K35" location="'Аксессуары,комплекты, запись'!R4C3" display="Кронштейны к купольным поворотным камерам"/>
    <hyperlink ref="E36" location="'Аксессуары, комплекты, запись'!Заголовки_для_печати" tooltip="Тестер" display="Тестер"/>
    <hyperlink ref="E37:F37" location="'Аксессуары,комплекты, запись'!R20C3" display="Микрофоны"/>
    <hyperlink ref="E38:F38" location="'Аксессуары,комплекты, запись'!R28C3" display="3G модем"/>
    <hyperlink ref="E39:G39" location="'Аксессуары,комплекты, запись'!R31C3" display="Муляжи видеокамер"/>
    <hyperlink ref="E40:G40" location="'Аксессуары,комплекты, запись'!R37C3" display="Монтажные коробки"/>
    <hyperlink ref="D41:T41" location="'Аксессуары,комплекты, запись'!R44C2" display="КОМПЛЕКТЫ ВИДЕОНАБЛЮДЕНИЯ"/>
    <hyperlink ref="D42:T42" location="Содержание!R50C2" display="РЕШЕНИЯ ДЛЯ ХРАНЕНИЯ ВИДЕОСИГНАЛА"/>
    <hyperlink ref="E44:J44" location="'Аксессуары,комплекты, запись'!R58C3" display="Накопители для систем видеонаблюдения"/>
    <hyperlink ref="C45:T45" location="Домофония!R2C2" display="Домофония"/>
    <hyperlink ref="D46:T46" location="Домофония!R19C2" display="АНАЛОГОВЫЕ РЕШЕНИЯ"/>
    <hyperlink ref="E47:H47" location="Домофония!R21C3" display="Аналоговые вызывные панели"/>
    <hyperlink ref="E48:H48" location="Домофония!R28C3" display="Аналоговые видеодомофоны"/>
    <hyperlink ref="E49:J49" location="Домофония!R35C3" display="Модули сопряжения для видеодомофонов"/>
    <hyperlink ref="C53:T53" location="СКУД!R2C2" display="СКУД"/>
    <hyperlink ref="E54:F54" location="СКУД!R4C3" display="Контроллеры"/>
    <hyperlink ref="E55:F55" location="СКУД!R10C3" display="Кнопки выхода"/>
    <hyperlink ref="E56" location="СКУД!Заголовки_для_печати" tooltip="Замки" display="Замки"/>
    <hyperlink ref="E57:G57" location="СКУД!R39C3" display="Аксессуары к замкам"/>
    <hyperlink ref="C74:T74" location="'Акции и распродажи!'!R2C2" display="Акции и распродажи"/>
    <hyperlink ref="C58:T58" location="'PV-LINK'!R2C3" display="Коммутационное оборудование PV-LINK"/>
    <hyperlink ref="D59:T59" location="СКУД!R4C3" display="ПЕРЕДАЧА ВИДЕОСИГНАЛА"/>
    <hyperlink ref="E60:I60" location="'PV-LINK'!R6C4" display="Пассивные приемо-передатчики"/>
    <hyperlink ref="E61:J61" location="'PV-LINK'!R17C4" display="Активные приемо передатчики и трансиверы"/>
    <hyperlink ref="E62:I62" location="'PV-LINK'!R29C4" display="Удлинитель аналового VGAсигнала"/>
    <hyperlink ref="D63:T63" location="'PV-LINK'!R34C3" display="КАБЕЛЬ, КОННЕКТОРЫ"/>
    <hyperlink ref="E64:F64" location="'PV-LINK'!R36C4" display="Коннекторы"/>
    <hyperlink ref="D66:T66" location="'PV-LINK'!R57C3" display="ПРОФЕССИОНАЛЬНЫЕ PoE УСТРОЙСТВА"/>
    <hyperlink ref="E67:H67" location="'PV-LINK'!R59C4" display="Одноканальные PoE устройства"/>
    <hyperlink ref="E68:H68" location="СКУД!R66C4" display="Многопортовые коммутаторы"/>
    <hyperlink ref="D69:T69" location="'PV-LINK'!R74C3" display="БЛОКИ ПИТАНИЯ"/>
    <hyperlink ref="E71:I71" location="'PV-LINK'!R88C4" display="DC с возможностью резервирования"/>
    <hyperlink ref="E72" location="'PV-LINK'!Область_печати" tooltip="AC" display="AC"/>
    <hyperlink ref="D73:T73" location="'PV-LINK'!R102C3" display="ТЕСТОВОЕ ОБОРУДОВАНИЕ"/>
    <hyperlink ref="E31" location="Видеорегистраторы!A1" tooltip="Аналог+TVI + AHD + IP" display="Аналог+TVI + AHD + IP"/>
    <hyperlink ref="C33" location="'Аксессуары, комплекты, запись'!Заголовки_для_печати" tooltip="Аксессуары, комплекты, хранение" display="Аксессуары, комплекты, хранение"/>
    <hyperlink ref="D34" location="'Аксессуары, комплекты, запись'!Область_печати" tooltip="Аксессуары" display="АКСЕССУАРЫ"/>
    <hyperlink ref="E39" location="'Аксессуары, комплекты, запись'!Заголовки_для_печати" tooltip="Муляжи видеокамер" display="Муляжи видеокамер"/>
    <hyperlink ref="D41" location="'Аксессуары, комплекты, запись'!Заголовки_для_печати" tooltip="КОМПЛЕКТЫ ВИДЕОНАБЛЮДЕНИЯ" display="КОМПЛЕКТЫ ВИДЕОНАБЛЮДЕНИЯ"/>
    <hyperlink ref="C45" location="Домофония!Заголовки_для_печати" tooltip="Домофония" display="Домофония"/>
    <hyperlink ref="C53" location="СКУД!Заголовки_для_печати" tooltip="СКУД" display="СКУД"/>
    <hyperlink ref="E54" location="СКУД!Заголовки_для_печати" tooltip="Контроллеры" display="Контроллеры"/>
    <hyperlink ref="E55" location="СКУД!Заголовки_для_печати" tooltip="Кнопки выхода" display="Кнопки выхода"/>
    <hyperlink ref="E57" location="СКУД!Заголовки_для_печати" tooltip="Аксессуары к замкам" display="Аксессуары к замкам"/>
    <hyperlink ref="C58" location="'PV-LINK'!Область_печати" tooltip="Коммутационное оборудование PV-LINK" display="Коммутационное оборудование PV-LINK"/>
    <hyperlink ref="E62" location="'PV-LINK'!Область_печати" tooltip="Удлинитель аналового VGAсигнала" display="Удлинитель аналового VGAсигнала"/>
    <hyperlink ref="D63" location="'PV-LINK'!Область_печати" tooltip="КАБЕЛЬ, КОННЕКТОРЫ" display="КАБЕЛЬ, КОННЕКТОРЫ"/>
    <hyperlink ref="D66" location="Содержание!A1" tooltip="ПРОФЕССИОНАЛЬНЫЕ PoE УСТРОЙСТВА" display="ПРОФЕССИОНАЛЬНЫЕ PoE УСТРОЙСТВА"/>
    <hyperlink ref="E67" location="'PV-LINK'!Область_печати" tooltip="Одноканальные PoE устройства" display="Одноканальные PoE устройства"/>
    <hyperlink ref="E71" location="'PV-LINK'!Область_печати" tooltip="DC с возможностью резервирования" display="DC с возможностью резервирования"/>
    <hyperlink ref="D73" location="'PV-LINK'!Область_печати" tooltip="ТЕСТОВОЕ ОБОРУДОВАНИЕ" display="ТЕСТОВОЕ ОБОРУДОВАНИЕ"/>
    <hyperlink ref="C74" location="Распродажа!Заголовки_для_печати" tooltip="Акции и распродажи" display="Распродажа"/>
    <hyperlink ref="C5" location="Содержание!A1" tooltip="Акции и распродажи" display="Акции и распродажи"/>
    <hyperlink ref="E44" location="'Аксессуары, комплекты, запись'!Область_печати" display="Накопители для систем видеонаблюдения"/>
    <hyperlink ref="E25" location="'IP Soho'!Заголовки_для_печати" display="Купольные поворотные камеры PRO"/>
    <hyperlink ref="D30" location="Видеорегистраторы!Заголовки_для_печати" display="РЕГИСТРАТОРЫ PRO"/>
    <hyperlink ref="E35" location="'Аксессуары, комплекты, запись'!Заголовки_для_печати" display="Кронштейны к купольным поворотным камерам"/>
    <hyperlink ref="E37" location="'Аксессуары, комплекты, запись'!Заголовки_для_печати" display="Микрофоны"/>
    <hyperlink ref="E38" location="'Аксессуары, комплекты, запись'!Заголовки_для_печати" display="3G модем"/>
    <hyperlink ref="E40" location="'Аксессуары, комплекты, запись'!Заголовки_для_печати" display="Монтажные коробки"/>
    <hyperlink ref="D42" location="'Аксессуары, комплекты, запись'!Заголовки_для_печати" display="РЕШЕНИЯ ДЛЯ ХРАНЕНИЯ ВИДЕОСИГНАЛА"/>
    <hyperlink ref="E43:M43" location="'Аксессуары, комплекты, запись'!Заголовки_для_печати" display="Профессиональные флеш накопители для систем видеонаблюдения"/>
    <hyperlink ref="D59" location="Содержание!C4" display="ПЕРЕДАЧА ВИДЕОСИГНАЛА"/>
    <hyperlink ref="E60" location="'PV-LINK'!Область_печати" display="Пассивные приемо-передатчики"/>
    <hyperlink ref="E61" location="'PV-LINK'!Область_печати" display="Активные приемо передатчики и трансиверы"/>
    <hyperlink ref="E64" location="'PV-LINK'!Область_печати" display="Коннекторы"/>
    <hyperlink ref="E65" location="'PV-LINK'!Область_печати" display="Кабель"/>
    <hyperlink ref="D69" location="'PV-LINK'!Область_печати" display="БЛОКИ ПИТАНИЯ"/>
    <hyperlink ref="E70" location="'PV-LINK'!Область_печати" display="DC"/>
    <hyperlink ref="E68" location="'PV-LINK'!Область_печати" display="Многопортовые коммутаторы"/>
    <hyperlink ref="T74" location="Распродажа!Область_печати" display="Распродажа!Область_печати"/>
    <hyperlink ref="E51:G51" location="Домофония!R4C2" display="IP вызывные панели"/>
    <hyperlink ref="E52:F52" location="Домофония!R13C3" display="IP домофоны"/>
    <hyperlink ref="D46" location="Домофония!Заголовки_для_печати" display="АНАЛОГОВЫЕ РЕШЕНИЯ"/>
    <hyperlink ref="E48" location="Домофония!Заголовки_для_печати" display="Аналоговые вызывные панели"/>
    <hyperlink ref="E47" location="Домофония!Заголовки_для_печати" display="Видеодомофоны"/>
    <hyperlink ref="D50" location="Домофония!Заголовки_для_печати" display="IP РЕШЕНИЯ"/>
    <hyperlink ref="E52" location="Домофония!Заголовки_для_печати" display="IP домофоны"/>
    <hyperlink ref="E51" location="Домофония!Заголовки_для_печати" display="IP вызывные панели"/>
    <hyperlink ref="E49" location="Домофония!Заголовки_для_печати" display="Модули сопряжения для видеодомофонов"/>
    <hyperlink ref="T33" location="'Аксессуары, комплекты, запись'!Заголовки_для_печати" display="'Аксессуары, комплекты, запись'!Заголовки_для_печати"/>
    <hyperlink ref="T34" location="'Аксессуары, комплекты, запись'!Заголовки_для_печати" display="'Аксессуары, комплекты, запись'!Заголовки_для_печати"/>
    <hyperlink ref="T41" location="'Аксессуары, комплекты, запись'!Заголовки_для_печати" display="'Аксессуары, комплекты, запись'!Заголовки_для_печати"/>
    <hyperlink ref="T42" location="'Аксессуары, комплекты, запись'!Заголовки_для_печати" display="'Аксессуары, комплекты, запись'!Заголовки_для_печати"/>
  </hyperlinks>
  <pageMargins left="0.23622047244094491" right="0.23622047244094491" top="0.19685039370078741" bottom="0.19685039370078741" header="0.31496062992125984" footer="0.19685039370078741"/>
  <pageSetup paperSize="9" scale="77" fitToHeight="0" orientation="portrait" r:id="rId1"/>
  <headerFooter differentOddEven="1" scaleWithDoc="0"/>
  <rowBreaks count="1" manualBreakCount="1">
    <brk id="75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53"/>
  <sheetViews>
    <sheetView showGridLines="0" zoomScaleNormal="100" zoomScaleSheetLayoutView="100" workbookViewId="0">
      <pane ySplit="1" topLeftCell="A2" activePane="bottomLeft" state="frozen"/>
      <selection pane="bottomLeft" activeCell="K9" sqref="K9:M9"/>
    </sheetView>
  </sheetViews>
  <sheetFormatPr defaultColWidth="9.109375" defaultRowHeight="14.4"/>
  <cols>
    <col min="1" max="1" width="27.6640625" style="21" customWidth="1"/>
    <col min="2" max="2" width="25.44140625" style="21" customWidth="1"/>
    <col min="3" max="3" width="17.33203125" style="3" customWidth="1"/>
    <col min="4" max="4" width="9.88671875" style="3" customWidth="1"/>
    <col min="5" max="5" width="20.33203125" style="4" customWidth="1"/>
    <col min="6" max="6" width="11.33203125" style="4" customWidth="1"/>
    <col min="7" max="7" width="10.33203125" style="4" customWidth="1"/>
    <col min="8" max="8" width="10.44140625" style="4" customWidth="1"/>
    <col min="9" max="9" width="11.5546875" style="4" customWidth="1"/>
    <col min="10" max="10" width="9.6640625" style="4" customWidth="1"/>
    <col min="11" max="11" width="8.5546875" style="4" customWidth="1"/>
    <col min="12" max="12" width="6" style="5" customWidth="1"/>
    <col min="13" max="13" width="4.88671875" style="6" customWidth="1"/>
    <col min="14" max="14" width="6" style="6" hidden="1" customWidth="1"/>
    <col min="15" max="15" width="13" style="397" customWidth="1"/>
    <col min="16" max="16384" width="9.109375" style="21"/>
  </cols>
  <sheetData>
    <row r="1" spans="1:15" s="6" customFormat="1" ht="76.2" customHeight="1">
      <c r="A1" s="347">
        <v>2</v>
      </c>
      <c r="B1" s="333"/>
      <c r="C1" s="334"/>
      <c r="D1" s="335"/>
      <c r="E1" s="335"/>
      <c r="F1" s="335"/>
      <c r="G1" s="335"/>
      <c r="H1" s="335"/>
      <c r="I1" s="335"/>
      <c r="J1" s="335"/>
      <c r="K1" s="896"/>
      <c r="L1" s="896"/>
      <c r="M1" s="896"/>
      <c r="N1" s="380"/>
      <c r="O1" s="384"/>
    </row>
    <row r="2" spans="1:15" ht="24.9" customHeight="1">
      <c r="A2" s="599"/>
      <c r="B2" s="600" t="s">
        <v>1004</v>
      </c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601"/>
    </row>
    <row r="3" spans="1:15" s="31" customFormat="1" ht="56.25" customHeight="1">
      <c r="A3" s="270"/>
      <c r="B3" s="271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387"/>
    </row>
    <row r="4" spans="1:15" ht="15.9" customHeight="1">
      <c r="A4" s="605"/>
      <c r="B4" s="606"/>
      <c r="C4" s="602" t="s">
        <v>994</v>
      </c>
      <c r="D4" s="603"/>
      <c r="E4" s="603"/>
      <c r="F4" s="603"/>
      <c r="G4" s="603"/>
      <c r="H4" s="603"/>
      <c r="I4" s="603"/>
      <c r="J4" s="603"/>
      <c r="K4" s="603"/>
      <c r="L4" s="603"/>
      <c r="M4" s="603"/>
      <c r="N4" s="603"/>
      <c r="O4" s="604" t="s">
        <v>1568</v>
      </c>
    </row>
    <row r="5" spans="1:15" ht="15.9" customHeight="1">
      <c r="A5" s="273"/>
      <c r="B5" s="274"/>
      <c r="C5" s="46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463"/>
    </row>
    <row r="6" spans="1:15" s="461" customFormat="1" ht="15.9" customHeight="1">
      <c r="A6" s="273"/>
      <c r="B6" s="274"/>
      <c r="C6" s="589" t="s">
        <v>9</v>
      </c>
      <c r="D6" s="590" t="s">
        <v>362</v>
      </c>
      <c r="E6" s="902" t="s">
        <v>360</v>
      </c>
      <c r="F6" s="903"/>
      <c r="G6" s="903"/>
      <c r="H6" s="591" t="s">
        <v>728</v>
      </c>
      <c r="I6" s="591" t="s">
        <v>225</v>
      </c>
      <c r="J6" s="901" t="s">
        <v>226</v>
      </c>
      <c r="K6" s="898"/>
      <c r="L6" s="898"/>
      <c r="M6" s="898"/>
      <c r="N6" s="272"/>
      <c r="O6" s="463">
        <v>208.8</v>
      </c>
    </row>
    <row r="7" spans="1:15" s="461" customFormat="1" ht="35.1" customHeight="1">
      <c r="A7" s="273"/>
      <c r="B7" s="469" t="s">
        <v>1000</v>
      </c>
      <c r="C7" s="592" t="s">
        <v>168</v>
      </c>
      <c r="D7" s="593" t="s">
        <v>2</v>
      </c>
      <c r="E7" s="893" t="s">
        <v>995</v>
      </c>
      <c r="F7" s="894"/>
      <c r="G7" s="894"/>
      <c r="H7" s="594" t="s">
        <v>997</v>
      </c>
      <c r="I7" s="594" t="s">
        <v>288</v>
      </c>
      <c r="J7" s="897" t="s">
        <v>996</v>
      </c>
      <c r="K7" s="898"/>
      <c r="L7" s="898"/>
      <c r="M7" s="898"/>
      <c r="N7" s="518">
        <v>208.8</v>
      </c>
      <c r="O7" s="857">
        <f>ROUNDUP(N7*$A$1,2)</f>
        <v>417.6</v>
      </c>
    </row>
    <row r="8" spans="1:15" s="461" customFormat="1" ht="30" customHeight="1">
      <c r="A8" s="273"/>
      <c r="B8" s="274"/>
      <c r="C8" s="899" t="s">
        <v>1002</v>
      </c>
      <c r="D8" s="899"/>
      <c r="E8" s="899"/>
      <c r="F8" s="899"/>
      <c r="G8" s="899"/>
      <c r="H8" s="899"/>
      <c r="I8" s="899"/>
      <c r="J8" s="899"/>
      <c r="K8" s="899"/>
      <c r="L8" s="900"/>
      <c r="M8" s="900"/>
      <c r="N8" s="518">
        <v>181.8</v>
      </c>
      <c r="O8" s="857">
        <f>ROUNDUP(N8*$A$1,2)</f>
        <v>363.6</v>
      </c>
    </row>
    <row r="9" spans="1:15" s="461" customFormat="1" ht="15.9" customHeight="1">
      <c r="A9"/>
      <c r="B9" s="274"/>
      <c r="C9" s="895"/>
      <c r="D9" s="895"/>
      <c r="E9" s="895"/>
      <c r="F9" s="921"/>
      <c r="G9" s="921"/>
      <c r="H9" s="468"/>
      <c r="I9" s="918"/>
      <c r="J9" s="919"/>
      <c r="K9" s="909"/>
      <c r="L9" s="910"/>
      <c r="M9" s="910"/>
      <c r="N9" s="272"/>
      <c r="O9" s="463"/>
    </row>
    <row r="10" spans="1:15" s="461" customFormat="1" ht="15" customHeight="1">
      <c r="A10" s="273"/>
      <c r="B10" s="274"/>
      <c r="C10" s="912"/>
      <c r="D10" s="912"/>
      <c r="E10" s="912"/>
      <c r="F10" s="916"/>
      <c r="G10" s="917"/>
      <c r="H10" s="7"/>
      <c r="I10" s="920"/>
      <c r="J10" s="909"/>
      <c r="K10" s="911"/>
      <c r="L10" s="911"/>
      <c r="M10" s="911"/>
      <c r="N10" s="596">
        <v>3.2</v>
      </c>
      <c r="O10" s="857">
        <f>ROUNDUP(N10*$A$1,2)</f>
        <v>6.4</v>
      </c>
    </row>
    <row r="11" spans="1:15" s="461" customFormat="1" ht="35.1" customHeight="1">
      <c r="A11" s="470" t="s">
        <v>1001</v>
      </c>
      <c r="B11" s="471" t="s">
        <v>1003</v>
      </c>
      <c r="C11" s="914" t="s">
        <v>1268</v>
      </c>
      <c r="D11" s="915"/>
      <c r="E11" s="915"/>
      <c r="F11" s="915"/>
      <c r="G11" s="915"/>
      <c r="H11" s="915"/>
      <c r="I11" s="915"/>
      <c r="J11" s="915"/>
      <c r="K11" s="915"/>
      <c r="L11" s="915"/>
      <c r="M11" s="915"/>
      <c r="N11" s="595">
        <v>0</v>
      </c>
      <c r="O11" s="857">
        <f>ROUNDUP(N11*$A$1,2)</f>
        <v>0</v>
      </c>
    </row>
    <row r="12" spans="1:15" ht="15.6">
      <c r="B12" s="10"/>
      <c r="C12" s="464"/>
      <c r="D12" s="464"/>
      <c r="E12" s="464"/>
      <c r="F12" s="465"/>
      <c r="G12" s="465"/>
      <c r="H12" s="465"/>
      <c r="I12" s="465"/>
      <c r="J12" s="465"/>
      <c r="K12" s="465"/>
      <c r="L12" s="465"/>
      <c r="M12" s="465"/>
      <c r="N12" s="79"/>
      <c r="O12" s="446"/>
    </row>
    <row r="13" spans="1:15" s="482" customFormat="1" ht="22.8">
      <c r="A13" s="605"/>
      <c r="B13" s="606"/>
      <c r="C13" s="602" t="s">
        <v>1006</v>
      </c>
      <c r="D13" s="603"/>
      <c r="E13" s="603"/>
      <c r="F13" s="603"/>
      <c r="G13" s="603"/>
      <c r="H13" s="603"/>
      <c r="I13" s="603"/>
      <c r="J13" s="603"/>
      <c r="K13" s="603"/>
      <c r="L13" s="603"/>
      <c r="M13" s="603"/>
      <c r="N13" s="603"/>
      <c r="O13" s="604" t="s">
        <v>1</v>
      </c>
    </row>
    <row r="14" spans="1:15" s="482" customFormat="1" ht="22.8">
      <c r="A14" s="273"/>
      <c r="B14" s="274"/>
      <c r="C14" s="276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394"/>
    </row>
    <row r="15" spans="1:15" s="482" customFormat="1" ht="22.8">
      <c r="A15" s="273"/>
      <c r="B15" s="913"/>
      <c r="C15" s="913"/>
      <c r="D15" s="913"/>
      <c r="E15" s="382"/>
      <c r="F15" s="382"/>
      <c r="G15" s="382"/>
      <c r="H15" s="277"/>
      <c r="I15" s="277"/>
      <c r="J15" s="277"/>
      <c r="K15" s="277"/>
      <c r="L15" s="277"/>
      <c r="M15" s="277"/>
      <c r="N15" s="277"/>
      <c r="O15" s="394"/>
    </row>
    <row r="16" spans="1:15" s="482" customFormat="1" ht="22.8">
      <c r="A16" s="273"/>
      <c r="B16" s="274"/>
      <c r="C16" s="382"/>
      <c r="D16" s="382"/>
      <c r="E16" s="382"/>
      <c r="F16" s="382"/>
      <c r="G16" s="382"/>
      <c r="H16" s="277"/>
      <c r="I16" s="277"/>
      <c r="J16" s="277"/>
      <c r="K16" s="277"/>
      <c r="L16" s="277"/>
      <c r="M16" s="277"/>
      <c r="N16" s="277"/>
      <c r="O16" s="394"/>
    </row>
    <row r="17" spans="1:15" s="482" customFormat="1" ht="22.8">
      <c r="A17" s="273"/>
      <c r="B17" s="274"/>
      <c r="C17" s="276"/>
      <c r="E17" s="277"/>
      <c r="F17" s="277"/>
      <c r="G17" s="277"/>
      <c r="H17" s="277"/>
      <c r="I17" s="277"/>
      <c r="J17" s="277"/>
      <c r="K17" s="277"/>
      <c r="L17" s="277"/>
      <c r="M17" s="277">
        <v>146</v>
      </c>
      <c r="N17" s="378">
        <v>146</v>
      </c>
      <c r="O17" s="857">
        <f>ROUNDUP(N17*$A$1*1.5,1)</f>
        <v>438</v>
      </c>
    </row>
    <row r="18" spans="1:15" s="482" customFormat="1" ht="22.8">
      <c r="A18" s="905"/>
      <c r="B18" s="906"/>
      <c r="C18" s="276"/>
      <c r="D18" s="277"/>
      <c r="E18" s="277"/>
      <c r="F18" s="277"/>
      <c r="G18" s="277"/>
      <c r="H18" s="277"/>
      <c r="I18" s="277"/>
      <c r="J18" s="277"/>
      <c r="K18" s="277"/>
      <c r="L18" s="277"/>
      <c r="M18" s="277">
        <v>125</v>
      </c>
      <c r="N18" s="378">
        <v>125</v>
      </c>
      <c r="O18" s="857">
        <f>ROUNDUP(N18*$A$1*1.5,1)</f>
        <v>375</v>
      </c>
    </row>
    <row r="19" spans="1:15" s="482" customFormat="1" ht="28.2">
      <c r="A19" s="906"/>
      <c r="B19" s="906"/>
      <c r="C19" s="276" t="s">
        <v>1007</v>
      </c>
      <c r="D19" s="277"/>
      <c r="E19" s="484"/>
      <c r="F19" s="904"/>
      <c r="G19" s="904"/>
      <c r="H19" s="277"/>
      <c r="I19" s="277"/>
      <c r="J19" s="277"/>
      <c r="K19" s="277"/>
      <c r="L19" s="277"/>
      <c r="M19" s="277"/>
      <c r="N19" s="277"/>
      <c r="O19" s="394"/>
    </row>
    <row r="20" spans="1:15" ht="24.9" customHeight="1">
      <c r="A20" s="7"/>
      <c r="B20" s="7"/>
      <c r="C20" s="907"/>
      <c r="D20" s="908"/>
      <c r="E20" s="908"/>
      <c r="F20" s="908"/>
      <c r="G20" s="908"/>
      <c r="H20" s="908"/>
      <c r="I20" s="908"/>
      <c r="J20" s="908"/>
      <c r="K20" s="908"/>
      <c r="L20" s="908"/>
      <c r="M20" s="597"/>
      <c r="N20" s="597"/>
      <c r="O20" s="598"/>
    </row>
    <row r="21" spans="1:15" ht="18.75" customHeight="1">
      <c r="B21" s="10"/>
      <c r="C21" s="1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396"/>
    </row>
    <row r="22" spans="1:15">
      <c r="B22" s="10"/>
      <c r="C22" s="10"/>
      <c r="D22" s="21"/>
      <c r="E22" s="21"/>
      <c r="F22" s="21"/>
      <c r="G22" s="21"/>
      <c r="H22"/>
      <c r="I22" s="21"/>
      <c r="J22" s="21"/>
      <c r="K22" s="21"/>
      <c r="L22" s="21"/>
      <c r="M22" s="21"/>
      <c r="N22" s="21"/>
      <c r="O22" s="396"/>
    </row>
    <row r="23" spans="1:15">
      <c r="B23" s="10"/>
      <c r="C23" s="10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396"/>
    </row>
    <row r="30" spans="1:15">
      <c r="J30"/>
    </row>
    <row r="42" spans="1:1">
      <c r="A42"/>
    </row>
    <row r="48" spans="1:1">
      <c r="A48"/>
    </row>
    <row r="51" spans="1:2">
      <c r="A51"/>
    </row>
    <row r="53" spans="1:2">
      <c r="B53"/>
    </row>
  </sheetData>
  <mergeCells count="19">
    <mergeCell ref="F19:G19"/>
    <mergeCell ref="A18:B19"/>
    <mergeCell ref="C20:L20"/>
    <mergeCell ref="K9:M9"/>
    <mergeCell ref="K10:M10"/>
    <mergeCell ref="C10:E10"/>
    <mergeCell ref="B15:D15"/>
    <mergeCell ref="C11:M11"/>
    <mergeCell ref="F10:G10"/>
    <mergeCell ref="I9:J9"/>
    <mergeCell ref="I10:J10"/>
    <mergeCell ref="F9:G9"/>
    <mergeCell ref="E7:G7"/>
    <mergeCell ref="C9:E9"/>
    <mergeCell ref="K1:M1"/>
    <mergeCell ref="J7:M7"/>
    <mergeCell ref="C8:M8"/>
    <mergeCell ref="J6:M6"/>
    <mergeCell ref="E6:G6"/>
  </mergeCells>
  <conditionalFormatting sqref="O21:O65536 O1 O12 O7:O8 O18 O10">
    <cfRule type="expression" dxfId="105" priority="109" stopIfTrue="1">
      <formula>$A$1=1</formula>
    </cfRule>
  </conditionalFormatting>
  <conditionalFormatting sqref="O11">
    <cfRule type="expression" dxfId="104" priority="44" stopIfTrue="1">
      <formula>$A$1=1</formula>
    </cfRule>
  </conditionalFormatting>
  <conditionalFormatting sqref="O10">
    <cfRule type="expression" dxfId="103" priority="7" stopIfTrue="1">
      <formula>"$A$1=1"</formula>
    </cfRule>
  </conditionalFormatting>
  <conditionalFormatting sqref="O17">
    <cfRule type="expression" dxfId="102" priority="1" stopIfTrue="1">
      <formula>$A$1=1</formula>
    </cfRule>
  </conditionalFormatting>
  <printOptions horizontalCentered="1"/>
  <pageMargins left="0.59055118110236227" right="0" top="0.19685039370078741" bottom="0.19685039370078741" header="0" footer="0"/>
  <pageSetup paperSize="9" scale="39" fitToHeight="0" orientation="portrait" r:id="rId1"/>
  <headerFooter scaleWithDoc="0">
    <oddFooter>&amp;R3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37"/>
  <sheetViews>
    <sheetView showGridLines="0" zoomScaleNormal="100" zoomScaleSheetLayoutView="100" workbookViewId="0">
      <pane ySplit="1" topLeftCell="A2" activePane="bottomLeft" state="frozen"/>
      <selection pane="bottomLeft" activeCell="N4" sqref="N4"/>
    </sheetView>
  </sheetViews>
  <sheetFormatPr defaultColWidth="9.109375" defaultRowHeight="15.6"/>
  <cols>
    <col min="1" max="1" width="18.5546875" style="35" customWidth="1"/>
    <col min="2" max="2" width="20.33203125" style="35" customWidth="1"/>
    <col min="3" max="3" width="20.88671875" style="37" customWidth="1"/>
    <col min="4" max="4" width="10.33203125" style="37" customWidth="1"/>
    <col min="5" max="5" width="15.88671875" style="38" customWidth="1"/>
    <col min="6" max="6" width="8.5546875" style="38" customWidth="1"/>
    <col min="7" max="7" width="8.44140625" style="38" customWidth="1"/>
    <col min="8" max="8" width="5.6640625" style="38" customWidth="1"/>
    <col min="9" max="9" width="12.88671875" style="127" customWidth="1"/>
    <col min="10" max="10" width="8.6640625" style="39" customWidth="1"/>
    <col min="11" max="11" width="21" style="40" customWidth="1"/>
    <col min="12" max="12" width="4.88671875" style="33" hidden="1" customWidth="1"/>
    <col min="13" max="13" width="12.77734375" style="431" customWidth="1"/>
    <col min="14" max="16384" width="9.109375" style="21"/>
  </cols>
  <sheetData>
    <row r="1" spans="1:13" s="6" customFormat="1" ht="75.599999999999994" customHeight="1">
      <c r="A1" s="927">
        <f>'Акции и спецпредложения'!$A$1</f>
        <v>2</v>
      </c>
      <c r="B1" s="928"/>
      <c r="C1" s="928"/>
      <c r="D1" s="928"/>
      <c r="E1" s="928"/>
      <c r="F1" s="928"/>
      <c r="G1" s="928"/>
      <c r="H1" s="297"/>
      <c r="I1" s="297"/>
      <c r="J1" s="297"/>
      <c r="K1" s="297"/>
      <c r="L1" s="330" t="s">
        <v>1</v>
      </c>
      <c r="M1" s="441"/>
    </row>
    <row r="2" spans="1:13" s="6" customFormat="1" ht="24.9" customHeight="1">
      <c r="A2" s="622"/>
      <c r="B2" s="623" t="s">
        <v>683</v>
      </c>
      <c r="C2" s="623"/>
      <c r="D2" s="623"/>
      <c r="E2" s="623"/>
      <c r="F2" s="623"/>
      <c r="G2" s="623"/>
      <c r="H2" s="623"/>
      <c r="I2" s="624"/>
      <c r="J2" s="623"/>
      <c r="K2" s="623"/>
      <c r="L2" s="625"/>
      <c r="M2" s="604" t="s">
        <v>1568</v>
      </c>
    </row>
    <row r="3" spans="1:13" s="6" customFormat="1" ht="57" customHeight="1">
      <c r="A3" s="242"/>
      <c r="B3" s="367"/>
      <c r="C3" s="929" t="s">
        <v>582</v>
      </c>
      <c r="D3" s="929"/>
      <c r="E3" s="929"/>
      <c r="F3" s="929"/>
      <c r="G3" s="929"/>
      <c r="H3" s="929"/>
      <c r="I3" s="929"/>
      <c r="J3" s="929"/>
      <c r="K3" s="929"/>
      <c r="L3" s="60"/>
      <c r="M3" s="438"/>
    </row>
    <row r="4" spans="1:13" s="18" customFormat="1" ht="21.75" customHeight="1">
      <c r="A4" s="73"/>
      <c r="B4" s="19"/>
      <c r="C4" s="608" t="s">
        <v>9</v>
      </c>
      <c r="D4" s="608" t="s">
        <v>362</v>
      </c>
      <c r="E4" s="608" t="s">
        <v>360</v>
      </c>
      <c r="F4" s="608" t="s">
        <v>361</v>
      </c>
      <c r="G4" s="608" t="s">
        <v>363</v>
      </c>
      <c r="H4" s="608" t="s">
        <v>971</v>
      </c>
      <c r="I4" s="608" t="s">
        <v>225</v>
      </c>
      <c r="J4" s="608" t="s">
        <v>244</v>
      </c>
      <c r="K4" s="608" t="s">
        <v>226</v>
      </c>
      <c r="L4" s="607"/>
      <c r="M4" s="439"/>
    </row>
    <row r="5" spans="1:13" s="18" customFormat="1" ht="35.1" customHeight="1">
      <c r="A5" s="54"/>
      <c r="B5" s="373" t="s">
        <v>94</v>
      </c>
      <c r="C5" s="609" t="s">
        <v>41</v>
      </c>
      <c r="D5" s="610" t="s">
        <v>30</v>
      </c>
      <c r="E5" s="609">
        <v>650</v>
      </c>
      <c r="F5" s="610" t="s">
        <v>8</v>
      </c>
      <c r="G5" s="610" t="s">
        <v>1359</v>
      </c>
      <c r="H5" s="610" t="s">
        <v>972</v>
      </c>
      <c r="I5" s="608" t="s">
        <v>247</v>
      </c>
      <c r="J5" s="611" t="s">
        <v>240</v>
      </c>
      <c r="K5" s="612" t="s">
        <v>1552</v>
      </c>
      <c r="L5" s="613">
        <v>10.5</v>
      </c>
      <c r="M5" s="858">
        <f>ROUNDUP(L5*$A$1,2)</f>
        <v>21</v>
      </c>
    </row>
    <row r="6" spans="1:13" ht="33.75" customHeight="1">
      <c r="A6" s="56"/>
      <c r="B6" s="56"/>
      <c r="C6" s="57"/>
      <c r="D6" s="57"/>
      <c r="E6" s="58"/>
      <c r="F6" s="58"/>
      <c r="G6" s="59"/>
      <c r="H6" s="59"/>
      <c r="I6" s="125"/>
      <c r="J6" s="59"/>
      <c r="K6" s="59"/>
      <c r="L6" s="60"/>
      <c r="M6" s="438"/>
    </row>
    <row r="7" spans="1:13" s="7" customFormat="1" ht="24.9" customHeight="1">
      <c r="A7" s="622"/>
      <c r="B7" s="626" t="s">
        <v>266</v>
      </c>
      <c r="C7" s="622"/>
      <c r="D7" s="622"/>
      <c r="E7" s="622"/>
      <c r="F7" s="622"/>
      <c r="G7" s="622"/>
      <c r="H7" s="622"/>
      <c r="I7" s="622"/>
      <c r="J7" s="622"/>
      <c r="K7" s="622"/>
      <c r="L7" s="622"/>
      <c r="M7" s="627"/>
    </row>
    <row r="8" spans="1:13" s="18" customFormat="1" ht="56.25" customHeight="1">
      <c r="A8" s="930" t="s">
        <v>811</v>
      </c>
      <c r="B8" s="930"/>
      <c r="C8" s="929" t="s">
        <v>911</v>
      </c>
      <c r="D8" s="929"/>
      <c r="E8" s="929"/>
      <c r="F8" s="929"/>
      <c r="G8" s="929"/>
      <c r="H8" s="929"/>
      <c r="I8" s="929"/>
      <c r="J8" s="929"/>
      <c r="K8" s="929"/>
      <c r="L8" s="30"/>
      <c r="M8" s="432"/>
    </row>
    <row r="9" spans="1:13" s="18" customFormat="1" ht="67.5" customHeight="1">
      <c r="A9" s="930"/>
      <c r="B9" s="930"/>
      <c r="C9" s="929" t="s">
        <v>758</v>
      </c>
      <c r="D9" s="929"/>
      <c r="E9" s="929"/>
      <c r="F9" s="929"/>
      <c r="G9" s="929"/>
      <c r="H9" s="929"/>
      <c r="I9" s="929"/>
      <c r="J9" s="929"/>
      <c r="K9" s="929"/>
      <c r="L9" s="30"/>
      <c r="M9" s="432"/>
    </row>
    <row r="10" spans="1:13" s="18" customFormat="1" ht="31.5" customHeight="1">
      <c r="A10" s="931"/>
      <c r="B10" s="931"/>
      <c r="C10" s="929" t="s">
        <v>912</v>
      </c>
      <c r="D10" s="929"/>
      <c r="E10" s="929"/>
      <c r="F10" s="929"/>
      <c r="G10" s="929"/>
      <c r="H10" s="929"/>
      <c r="I10" s="929"/>
      <c r="J10" s="929"/>
      <c r="K10" s="929"/>
      <c r="L10" s="30"/>
      <c r="M10" s="432"/>
    </row>
    <row r="11" spans="1:13" s="7" customFormat="1" ht="16.5" customHeight="1">
      <c r="A11" s="620"/>
      <c r="B11" s="621"/>
      <c r="C11" s="628" t="s">
        <v>267</v>
      </c>
      <c r="D11" s="628"/>
      <c r="E11" s="628"/>
      <c r="F11" s="628"/>
      <c r="G11" s="628"/>
      <c r="H11" s="628"/>
      <c r="I11" s="628"/>
      <c r="J11" s="628"/>
      <c r="K11" s="628"/>
      <c r="L11" s="628"/>
      <c r="M11" s="604" t="s">
        <v>1</v>
      </c>
    </row>
    <row r="12" spans="1:13" s="18" customFormat="1" ht="15" customHeight="1">
      <c r="A12" s="17"/>
      <c r="B12" s="17"/>
      <c r="C12" s="367"/>
      <c r="D12" s="366"/>
      <c r="E12" s="366"/>
      <c r="F12" s="366"/>
      <c r="G12" s="366"/>
      <c r="H12" s="366"/>
      <c r="I12" s="126"/>
      <c r="J12" s="366"/>
      <c r="K12" s="366"/>
      <c r="L12" s="30"/>
      <c r="M12" s="432"/>
    </row>
    <row r="13" spans="1:13" s="18" customFormat="1" ht="21.9" customHeight="1">
      <c r="A13" s="73"/>
      <c r="B13" s="73"/>
      <c r="C13" s="608" t="s">
        <v>9</v>
      </c>
      <c r="D13" s="608" t="s">
        <v>362</v>
      </c>
      <c r="E13" s="608" t="s">
        <v>360</v>
      </c>
      <c r="F13" s="608" t="s">
        <v>361</v>
      </c>
      <c r="G13" s="608" t="s">
        <v>363</v>
      </c>
      <c r="H13" s="608" t="s">
        <v>971</v>
      </c>
      <c r="I13" s="608" t="s">
        <v>225</v>
      </c>
      <c r="J13" s="608" t="s">
        <v>244</v>
      </c>
      <c r="K13" s="608" t="s">
        <v>226</v>
      </c>
      <c r="L13" s="607"/>
      <c r="M13" s="439"/>
    </row>
    <row r="14" spans="1:13" s="18" customFormat="1" ht="55.5" customHeight="1">
      <c r="A14" s="54"/>
      <c r="B14" s="54" t="s">
        <v>109</v>
      </c>
      <c r="C14" s="609" t="s">
        <v>1357</v>
      </c>
      <c r="D14" s="922" t="s">
        <v>29</v>
      </c>
      <c r="E14" s="614" t="s">
        <v>227</v>
      </c>
      <c r="F14" s="932" t="s">
        <v>8</v>
      </c>
      <c r="G14" s="610" t="s">
        <v>1358</v>
      </c>
      <c r="H14" s="610" t="s">
        <v>972</v>
      </c>
      <c r="I14" s="608" t="s">
        <v>231</v>
      </c>
      <c r="J14" s="610" t="s">
        <v>240</v>
      </c>
      <c r="K14" s="615" t="s">
        <v>1356</v>
      </c>
      <c r="L14" s="613">
        <v>20.22</v>
      </c>
      <c r="M14" s="858">
        <f>ROUND(L14*$A$1,1)</f>
        <v>40.4</v>
      </c>
    </row>
    <row r="15" spans="1:13" s="18" customFormat="1" ht="30" customHeight="1">
      <c r="A15" s="54"/>
      <c r="B15" s="61" t="s">
        <v>150</v>
      </c>
      <c r="C15" s="609" t="s">
        <v>79</v>
      </c>
      <c r="D15" s="922"/>
      <c r="E15" s="614" t="s">
        <v>228</v>
      </c>
      <c r="F15" s="933"/>
      <c r="G15" s="610" t="s">
        <v>54</v>
      </c>
      <c r="H15" s="610" t="s">
        <v>973</v>
      </c>
      <c r="I15" s="608" t="s">
        <v>232</v>
      </c>
      <c r="J15" s="610" t="s">
        <v>241</v>
      </c>
      <c r="K15" s="615" t="s">
        <v>879</v>
      </c>
      <c r="L15" s="613">
        <v>24.22</v>
      </c>
      <c r="M15" s="858">
        <f>ROUND(L15*$A$1,1)</f>
        <v>48.4</v>
      </c>
    </row>
    <row r="16" spans="1:13" s="18" customFormat="1" ht="15" customHeight="1">
      <c r="A16" s="53"/>
      <c r="B16" s="53"/>
      <c r="C16" s="923"/>
      <c r="D16" s="924"/>
      <c r="E16" s="924"/>
      <c r="F16" s="924"/>
      <c r="G16" s="924"/>
      <c r="H16" s="924"/>
      <c r="I16" s="924"/>
      <c r="J16" s="924"/>
      <c r="K16" s="925"/>
      <c r="L16" s="30"/>
      <c r="M16" s="436"/>
    </row>
    <row r="17" spans="1:14" s="18" customFormat="1" ht="33.75" customHeight="1">
      <c r="A17" s="54"/>
      <c r="B17" s="54" t="s">
        <v>112</v>
      </c>
      <c r="C17" s="609" t="s">
        <v>815</v>
      </c>
      <c r="D17" s="922" t="s">
        <v>29</v>
      </c>
      <c r="E17" s="614" t="s">
        <v>227</v>
      </c>
      <c r="F17" s="922" t="s">
        <v>3</v>
      </c>
      <c r="G17" s="610" t="s">
        <v>113</v>
      </c>
      <c r="H17" s="922" t="s">
        <v>939</v>
      </c>
      <c r="I17" s="608" t="s">
        <v>232</v>
      </c>
      <c r="J17" s="922" t="s">
        <v>242</v>
      </c>
      <c r="K17" s="615" t="s">
        <v>371</v>
      </c>
      <c r="L17" s="616">
        <v>41.6</v>
      </c>
      <c r="M17" s="859">
        <f>ROUNDUP(L17*$A$1,2)</f>
        <v>83.2</v>
      </c>
    </row>
    <row r="18" spans="1:14" s="18" customFormat="1" ht="30" customHeight="1">
      <c r="A18" s="54"/>
      <c r="B18" s="54" t="s">
        <v>153</v>
      </c>
      <c r="C18" s="609" t="s">
        <v>79</v>
      </c>
      <c r="D18" s="922"/>
      <c r="E18" s="614" t="s">
        <v>228</v>
      </c>
      <c r="F18" s="922"/>
      <c r="G18" s="610" t="s">
        <v>62</v>
      </c>
      <c r="H18" s="922"/>
      <c r="I18" s="608" t="s">
        <v>234</v>
      </c>
      <c r="J18" s="922"/>
      <c r="K18" s="615" t="s">
        <v>246</v>
      </c>
      <c r="L18" s="616">
        <v>56.5</v>
      </c>
      <c r="M18" s="859">
        <f>ROUNDUP(L18*$A$1,2)</f>
        <v>113</v>
      </c>
    </row>
    <row r="19" spans="1:14" s="18" customFormat="1" ht="23.25" customHeight="1">
      <c r="A19" s="54"/>
      <c r="B19" s="54"/>
      <c r="C19" s="75"/>
      <c r="D19" s="368"/>
      <c r="E19" s="78"/>
      <c r="F19" s="368"/>
      <c r="G19" s="368"/>
      <c r="H19" s="368"/>
      <c r="I19" s="50"/>
      <c r="J19" s="368"/>
      <c r="K19" s="129"/>
      <c r="L19" s="130"/>
      <c r="M19" s="290"/>
    </row>
    <row r="20" spans="1:14" s="7" customFormat="1" ht="15.9" customHeight="1">
      <c r="A20" s="620"/>
      <c r="B20" s="621"/>
      <c r="C20" s="926" t="s">
        <v>366</v>
      </c>
      <c r="D20" s="926"/>
      <c r="E20" s="926"/>
      <c r="F20" s="926"/>
      <c r="G20" s="926"/>
      <c r="H20" s="926"/>
      <c r="I20" s="926"/>
      <c r="J20" s="926"/>
      <c r="K20" s="926"/>
      <c r="L20" s="629"/>
      <c r="M20" s="630" t="s">
        <v>1</v>
      </c>
    </row>
    <row r="21" spans="1:14" s="93" customFormat="1" ht="11.25" customHeight="1">
      <c r="A21" s="128"/>
      <c r="B21" s="128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454"/>
    </row>
    <row r="22" spans="1:14" s="18" customFormat="1" ht="21.9" customHeight="1">
      <c r="A22" s="73"/>
      <c r="B22" s="73"/>
      <c r="C22" s="608" t="s">
        <v>9</v>
      </c>
      <c r="D22" s="608" t="s">
        <v>362</v>
      </c>
      <c r="E22" s="608" t="s">
        <v>27</v>
      </c>
      <c r="F22" s="608" t="s">
        <v>361</v>
      </c>
      <c r="G22" s="608" t="s">
        <v>363</v>
      </c>
      <c r="H22" s="608" t="s">
        <v>971</v>
      </c>
      <c r="I22" s="608" t="s">
        <v>225</v>
      </c>
      <c r="J22" s="608" t="s">
        <v>244</v>
      </c>
      <c r="K22" s="608" t="s">
        <v>226</v>
      </c>
      <c r="L22" s="607"/>
      <c r="M22" s="439"/>
    </row>
    <row r="23" spans="1:14" s="18" customFormat="1" ht="30" customHeight="1">
      <c r="A23" s="54"/>
      <c r="B23" s="54" t="s">
        <v>110</v>
      </c>
      <c r="C23" s="609" t="s">
        <v>815</v>
      </c>
      <c r="D23" s="922" t="s">
        <v>29</v>
      </c>
      <c r="E23" s="614" t="s">
        <v>227</v>
      </c>
      <c r="F23" s="922" t="s">
        <v>8</v>
      </c>
      <c r="G23" s="610" t="s">
        <v>1358</v>
      </c>
      <c r="H23" s="922" t="s">
        <v>973</v>
      </c>
      <c r="I23" s="608" t="s">
        <v>233</v>
      </c>
      <c r="J23" s="922" t="s">
        <v>241</v>
      </c>
      <c r="K23" s="615" t="s">
        <v>374</v>
      </c>
      <c r="L23" s="613">
        <v>25.2</v>
      </c>
      <c r="M23" s="858">
        <f>ROUNDUP(L23*$A$1,2)</f>
        <v>50.4</v>
      </c>
    </row>
    <row r="24" spans="1:14" s="18" customFormat="1" ht="30" customHeight="1">
      <c r="A24" s="54"/>
      <c r="B24" s="54" t="s">
        <v>151</v>
      </c>
      <c r="C24" s="609" t="s">
        <v>79</v>
      </c>
      <c r="D24" s="922"/>
      <c r="E24" s="614" t="s">
        <v>228</v>
      </c>
      <c r="F24" s="898"/>
      <c r="G24" s="610" t="s">
        <v>54</v>
      </c>
      <c r="H24" s="922"/>
      <c r="I24" s="608" t="s">
        <v>232</v>
      </c>
      <c r="J24" s="922"/>
      <c r="K24" s="615" t="s">
        <v>374</v>
      </c>
      <c r="L24" s="613">
        <v>27.36</v>
      </c>
      <c r="M24" s="858">
        <f>ROUNDUP(L24*$A$1,1)</f>
        <v>54.800000000000004</v>
      </c>
      <c r="N24" s="18" t="s">
        <v>224</v>
      </c>
    </row>
    <row r="25" spans="1:14" s="18" customFormat="1" ht="23.25" customHeight="1">
      <c r="A25" s="17"/>
      <c r="B25" s="17"/>
      <c r="C25" s="371"/>
      <c r="D25" s="370"/>
      <c r="E25" s="370"/>
      <c r="F25" s="370"/>
      <c r="G25" s="370"/>
      <c r="H25" s="370"/>
      <c r="I25" s="370"/>
      <c r="J25" s="370"/>
      <c r="K25" s="370"/>
      <c r="L25" s="30"/>
      <c r="M25" s="436"/>
    </row>
    <row r="26" spans="1:14" s="18" customFormat="1" ht="30" customHeight="1">
      <c r="A26" s="54"/>
      <c r="B26" s="54" t="s">
        <v>111</v>
      </c>
      <c r="C26" s="617" t="s">
        <v>815</v>
      </c>
      <c r="D26" s="618" t="s">
        <v>29</v>
      </c>
      <c r="E26" s="614" t="s">
        <v>227</v>
      </c>
      <c r="F26" s="610" t="s">
        <v>6</v>
      </c>
      <c r="G26" s="610" t="s">
        <v>61</v>
      </c>
      <c r="H26" s="610" t="s">
        <v>973</v>
      </c>
      <c r="I26" s="608" t="s">
        <v>235</v>
      </c>
      <c r="J26" s="610" t="s">
        <v>240</v>
      </c>
      <c r="K26" s="615" t="s">
        <v>374</v>
      </c>
      <c r="L26" s="616">
        <v>25.4</v>
      </c>
      <c r="M26" s="858">
        <f>ROUNDUP(L26*$A$1,2)</f>
        <v>50.8</v>
      </c>
    </row>
    <row r="27" spans="1:14" s="18" customFormat="1" ht="30" customHeight="1">
      <c r="A27" s="54"/>
      <c r="B27" s="54"/>
      <c r="C27" s="570"/>
      <c r="D27" s="449"/>
      <c r="E27" s="78"/>
      <c r="F27" s="449"/>
      <c r="G27" s="449"/>
      <c r="H27" s="569"/>
      <c r="I27" s="50"/>
      <c r="J27" s="569"/>
      <c r="K27" s="129"/>
      <c r="L27" s="243"/>
      <c r="M27" s="571"/>
    </row>
    <row r="28" spans="1:14" s="18" customFormat="1" ht="30" customHeight="1">
      <c r="A28" s="54"/>
      <c r="B28" s="54" t="s">
        <v>152</v>
      </c>
      <c r="C28" s="619" t="s">
        <v>79</v>
      </c>
      <c r="D28" s="618" t="s">
        <v>29</v>
      </c>
      <c r="E28" s="614" t="s">
        <v>228</v>
      </c>
      <c r="F28" s="610" t="s">
        <v>8</v>
      </c>
      <c r="G28" s="610" t="s">
        <v>54</v>
      </c>
      <c r="H28" s="610" t="s">
        <v>973</v>
      </c>
      <c r="I28" s="608" t="s">
        <v>234</v>
      </c>
      <c r="J28" s="610" t="s">
        <v>240</v>
      </c>
      <c r="K28" s="615" t="s">
        <v>879</v>
      </c>
      <c r="L28" s="616">
        <v>26.54</v>
      </c>
      <c r="M28" s="858">
        <f>ROUNDUP(L28*$A$1,1)</f>
        <v>53.1</v>
      </c>
    </row>
    <row r="29" spans="1:14" s="18" customFormat="1" ht="12.75" customHeight="1">
      <c r="A29" s="53"/>
      <c r="B29" s="53"/>
      <c r="C29" s="923"/>
      <c r="D29" s="924"/>
      <c r="E29" s="924"/>
      <c r="F29" s="924"/>
      <c r="G29" s="924"/>
      <c r="H29" s="924"/>
      <c r="I29" s="924"/>
      <c r="J29" s="924"/>
      <c r="K29" s="925"/>
      <c r="L29" s="30"/>
      <c r="M29" s="436"/>
    </row>
    <row r="30" spans="1:14" s="18" customFormat="1" ht="35.1" customHeight="1">
      <c r="A30" s="54"/>
      <c r="B30" s="54" t="s">
        <v>114</v>
      </c>
      <c r="C30" s="617" t="s">
        <v>815</v>
      </c>
      <c r="D30" s="922" t="s">
        <v>29</v>
      </c>
      <c r="E30" s="614" t="s">
        <v>227</v>
      </c>
      <c r="F30" s="922" t="s">
        <v>3</v>
      </c>
      <c r="G30" s="610" t="s">
        <v>113</v>
      </c>
      <c r="H30" s="922" t="s">
        <v>974</v>
      </c>
      <c r="I30" s="608" t="s">
        <v>236</v>
      </c>
      <c r="J30" s="922" t="s">
        <v>242</v>
      </c>
      <c r="K30" s="615" t="s">
        <v>372</v>
      </c>
      <c r="L30" s="616">
        <v>50</v>
      </c>
      <c r="M30" s="859">
        <f>ROUNDUP(L30*$A$1,2)</f>
        <v>100</v>
      </c>
    </row>
    <row r="31" spans="1:14" s="18" customFormat="1" ht="30" customHeight="1">
      <c r="A31" s="54"/>
      <c r="B31" s="54" t="s">
        <v>154</v>
      </c>
      <c r="C31" s="619" t="s">
        <v>79</v>
      </c>
      <c r="D31" s="922"/>
      <c r="E31" s="614" t="s">
        <v>228</v>
      </c>
      <c r="F31" s="922"/>
      <c r="G31" s="610" t="s">
        <v>62</v>
      </c>
      <c r="H31" s="922"/>
      <c r="I31" s="608" t="s">
        <v>237</v>
      </c>
      <c r="J31" s="922"/>
      <c r="K31" s="615" t="s">
        <v>245</v>
      </c>
      <c r="L31" s="616">
        <v>63.8</v>
      </c>
      <c r="M31" s="859">
        <f>ROUNDUP(L31*$A$1,2)</f>
        <v>127.6</v>
      </c>
    </row>
    <row r="32" spans="1:14" s="18" customFormat="1" ht="13.5" customHeight="1">
      <c r="A32" s="53"/>
      <c r="B32" s="53"/>
      <c r="C32" s="923"/>
      <c r="D32" s="924"/>
      <c r="E32" s="924"/>
      <c r="F32" s="924"/>
      <c r="G32" s="924"/>
      <c r="H32" s="924"/>
      <c r="I32" s="924"/>
      <c r="J32" s="924"/>
      <c r="K32" s="925"/>
      <c r="L32" s="30"/>
      <c r="M32" s="436"/>
    </row>
    <row r="33" spans="1:13" s="18" customFormat="1" ht="35.1" customHeight="1">
      <c r="A33" s="54"/>
      <c r="B33" s="54" t="s">
        <v>115</v>
      </c>
      <c r="C33" s="617" t="s">
        <v>815</v>
      </c>
      <c r="D33" s="922" t="s">
        <v>29</v>
      </c>
      <c r="E33" s="614" t="s">
        <v>227</v>
      </c>
      <c r="F33" s="922" t="s">
        <v>3</v>
      </c>
      <c r="G33" s="610" t="s">
        <v>113</v>
      </c>
      <c r="H33" s="922" t="s">
        <v>975</v>
      </c>
      <c r="I33" s="608" t="s">
        <v>238</v>
      </c>
      <c r="J33" s="922" t="s">
        <v>241</v>
      </c>
      <c r="K33" s="615" t="s">
        <v>371</v>
      </c>
      <c r="L33" s="616">
        <v>43.2</v>
      </c>
      <c r="M33" s="859">
        <f>ROUNDUP(L33*$A$1,2)</f>
        <v>86.4</v>
      </c>
    </row>
    <row r="34" spans="1:13" s="18" customFormat="1" ht="30.6">
      <c r="A34" s="54"/>
      <c r="B34" s="54" t="s">
        <v>155</v>
      </c>
      <c r="C34" s="617" t="s">
        <v>79</v>
      </c>
      <c r="D34" s="922"/>
      <c r="E34" s="614" t="s">
        <v>228</v>
      </c>
      <c r="F34" s="922"/>
      <c r="G34" s="610" t="s">
        <v>62</v>
      </c>
      <c r="H34" s="922"/>
      <c r="I34" s="608" t="s">
        <v>237</v>
      </c>
      <c r="J34" s="922"/>
      <c r="K34" s="615" t="s">
        <v>880</v>
      </c>
      <c r="L34" s="616">
        <v>51.2</v>
      </c>
      <c r="M34" s="859">
        <f>ROUNDUP(L34*$A$1,2)</f>
        <v>102.4</v>
      </c>
    </row>
    <row r="35" spans="1:13" s="18" customFormat="1" ht="11.25" customHeight="1">
      <c r="A35" s="53"/>
      <c r="B35" s="53"/>
      <c r="C35" s="923"/>
      <c r="D35" s="924"/>
      <c r="E35" s="924"/>
      <c r="F35" s="924"/>
      <c r="G35" s="924"/>
      <c r="H35" s="924"/>
      <c r="I35" s="924"/>
      <c r="J35" s="924"/>
      <c r="K35" s="925"/>
      <c r="L35" s="30"/>
      <c r="M35" s="436"/>
    </row>
    <row r="36" spans="1:13" s="18" customFormat="1" ht="35.1" customHeight="1">
      <c r="A36" s="54"/>
      <c r="B36" s="54" t="s">
        <v>116</v>
      </c>
      <c r="C36" s="617" t="s">
        <v>815</v>
      </c>
      <c r="D36" s="922" t="s">
        <v>29</v>
      </c>
      <c r="E36" s="614" t="s">
        <v>227</v>
      </c>
      <c r="F36" s="922" t="s">
        <v>3</v>
      </c>
      <c r="G36" s="610" t="s">
        <v>113</v>
      </c>
      <c r="H36" s="922" t="s">
        <v>976</v>
      </c>
      <c r="I36" s="608" t="s">
        <v>239</v>
      </c>
      <c r="J36" s="922" t="s">
        <v>243</v>
      </c>
      <c r="K36" s="615" t="s">
        <v>372</v>
      </c>
      <c r="L36" s="616">
        <v>59</v>
      </c>
      <c r="M36" s="859">
        <f>ROUNDUP(L36*$A$1,2)</f>
        <v>118</v>
      </c>
    </row>
    <row r="37" spans="1:13" s="18" customFormat="1" ht="30" customHeight="1">
      <c r="A37" s="54"/>
      <c r="B37" s="54" t="s">
        <v>156</v>
      </c>
      <c r="C37" s="617" t="s">
        <v>79</v>
      </c>
      <c r="D37" s="922"/>
      <c r="E37" s="614" t="s">
        <v>228</v>
      </c>
      <c r="F37" s="922"/>
      <c r="G37" s="610" t="s">
        <v>62</v>
      </c>
      <c r="H37" s="922"/>
      <c r="I37" s="608" t="s">
        <v>237</v>
      </c>
      <c r="J37" s="922"/>
      <c r="K37" s="615" t="s">
        <v>245</v>
      </c>
      <c r="L37" s="616">
        <v>71.400000000000006</v>
      </c>
      <c r="M37" s="859">
        <f>ROUNDUP(L37*$A$1,2)</f>
        <v>142.80000000000001</v>
      </c>
    </row>
  </sheetData>
  <mergeCells count="33">
    <mergeCell ref="D36:D37"/>
    <mergeCell ref="F36:F37"/>
    <mergeCell ref="F33:F34"/>
    <mergeCell ref="F30:F31"/>
    <mergeCell ref="J33:J34"/>
    <mergeCell ref="J30:J31"/>
    <mergeCell ref="J36:J37"/>
    <mergeCell ref="H36:H37"/>
    <mergeCell ref="H33:H34"/>
    <mergeCell ref="C35:K35"/>
    <mergeCell ref="A1:G1"/>
    <mergeCell ref="C3:K3"/>
    <mergeCell ref="D17:D18"/>
    <mergeCell ref="C16:K16"/>
    <mergeCell ref="A8:B10"/>
    <mergeCell ref="D14:D15"/>
    <mergeCell ref="F17:F18"/>
    <mergeCell ref="J17:J18"/>
    <mergeCell ref="H17:H18"/>
    <mergeCell ref="C9:K9"/>
    <mergeCell ref="C10:K10"/>
    <mergeCell ref="C8:K8"/>
    <mergeCell ref="F14:F15"/>
    <mergeCell ref="D23:D24"/>
    <mergeCell ref="H23:H24"/>
    <mergeCell ref="D33:D34"/>
    <mergeCell ref="C32:K32"/>
    <mergeCell ref="C20:K20"/>
    <mergeCell ref="H30:H31"/>
    <mergeCell ref="F23:F24"/>
    <mergeCell ref="J23:J24"/>
    <mergeCell ref="C29:K29"/>
    <mergeCell ref="D30:D31"/>
  </mergeCells>
  <conditionalFormatting sqref="M1 M3 M6 M12 M8:M10 M19 M38:M65536">
    <cfRule type="expression" dxfId="101" priority="189" stopIfTrue="1">
      <formula>$A$1=1</formula>
    </cfRule>
  </conditionalFormatting>
  <conditionalFormatting sqref="M19">
    <cfRule type="expression" dxfId="100" priority="106" stopIfTrue="1">
      <formula>"$A$1=1"</formula>
    </cfRule>
  </conditionalFormatting>
  <conditionalFormatting sqref="M4">
    <cfRule type="expression" dxfId="99" priority="69" stopIfTrue="1">
      <formula>$A$1=1</formula>
    </cfRule>
  </conditionalFormatting>
  <conditionalFormatting sqref="M22">
    <cfRule type="expression" dxfId="98" priority="62" stopIfTrue="1">
      <formula>$A$1=1</formula>
    </cfRule>
  </conditionalFormatting>
  <conditionalFormatting sqref="M23:M24">
    <cfRule type="expression" dxfId="97" priority="61" stopIfTrue="1">
      <formula>$A$1=1</formula>
    </cfRule>
  </conditionalFormatting>
  <conditionalFormatting sqref="M13 M16">
    <cfRule type="expression" dxfId="96" priority="66" stopIfTrue="1">
      <formula>$A$1=1</formula>
    </cfRule>
  </conditionalFormatting>
  <conditionalFormatting sqref="M17:M18">
    <cfRule type="expression" dxfId="95" priority="64" stopIfTrue="1">
      <formula>$A$1=1</formula>
    </cfRule>
  </conditionalFormatting>
  <conditionalFormatting sqref="M25 M29 M32 M35">
    <cfRule type="expression" dxfId="94" priority="63" stopIfTrue="1">
      <formula>$A$1=1</formula>
    </cfRule>
  </conditionalFormatting>
  <conditionalFormatting sqref="M33:M34">
    <cfRule type="expression" dxfId="93" priority="58" stopIfTrue="1">
      <formula>$A$1=1</formula>
    </cfRule>
  </conditionalFormatting>
  <conditionalFormatting sqref="M26:M28">
    <cfRule type="expression" dxfId="92" priority="60" stopIfTrue="1">
      <formula>$A$1=1</formula>
    </cfRule>
  </conditionalFormatting>
  <conditionalFormatting sqref="M30:M31">
    <cfRule type="expression" dxfId="91" priority="59" stopIfTrue="1">
      <formula>$A$1=1</formula>
    </cfRule>
  </conditionalFormatting>
  <conditionalFormatting sqref="M36:M37">
    <cfRule type="expression" dxfId="90" priority="57" stopIfTrue="1">
      <formula>$A$1=1</formula>
    </cfRule>
  </conditionalFormatting>
  <conditionalFormatting sqref="M15">
    <cfRule type="expression" dxfId="89" priority="12" stopIfTrue="1">
      <formula>$A$1=1</formula>
    </cfRule>
  </conditionalFormatting>
  <conditionalFormatting sqref="M14">
    <cfRule type="expression" dxfId="88" priority="9" stopIfTrue="1">
      <formula>$A$1=1</formula>
    </cfRule>
  </conditionalFormatting>
  <conditionalFormatting sqref="M5">
    <cfRule type="expression" dxfId="87" priority="3" stopIfTrue="1">
      <formula>$A$1=1</formula>
    </cfRule>
  </conditionalFormatting>
  <printOptions horizontalCentered="1"/>
  <pageMargins left="0.59055118110236227" right="0" top="0.19685039370078741" bottom="0.19685039370078741" header="0" footer="0"/>
  <pageSetup paperSize="9" scale="46" fitToHeight="0" orientation="portrait" r:id="rId1"/>
  <headerFooter scaleWithDoc="0">
    <oddFooter>&amp;LТехнические характеристики оборудования, представленные в прайс-листе, могут отличаться от фактических. Информацию уточняйте на сайте www.novocam.ru или по тел.: 8-800-555-0520&amp;R4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A1:N74"/>
  <sheetViews>
    <sheetView showGridLines="0" view="pageBreakPreview" topLeftCell="B1" zoomScaleNormal="100" zoomScaleSheetLayoutView="100" workbookViewId="0">
      <pane ySplit="1" topLeftCell="A2" activePane="bottomLeft" state="frozen"/>
      <selection pane="bottomLeft" activeCell="M9" sqref="M9"/>
    </sheetView>
  </sheetViews>
  <sheetFormatPr defaultColWidth="9.109375" defaultRowHeight="15.6"/>
  <cols>
    <col min="1" max="1" width="25" style="35" customWidth="1"/>
    <col min="2" max="2" width="26" style="35" customWidth="1"/>
    <col min="3" max="3" width="18.6640625" style="3" customWidth="1"/>
    <col min="4" max="4" width="11.33203125" style="3" customWidth="1"/>
    <col min="5" max="5" width="19.33203125" style="4" customWidth="1"/>
    <col min="6" max="6" width="8.44140625" style="4" customWidth="1"/>
    <col min="7" max="7" width="9.5546875" style="4" customWidth="1"/>
    <col min="8" max="8" width="6" style="122" customWidth="1"/>
    <col min="9" max="9" width="14.33203125" style="4" customWidth="1"/>
    <col min="10" max="10" width="9" style="4" customWidth="1"/>
    <col min="11" max="11" width="32.109375" style="6" customWidth="1"/>
    <col min="12" max="12" width="0.109375" style="33" customWidth="1"/>
    <col min="13" max="13" width="13.6640625" style="431" customWidth="1"/>
    <col min="14" max="16384" width="9.109375" style="21"/>
  </cols>
  <sheetData>
    <row r="1" spans="1:13" s="6" customFormat="1" ht="73.2" customHeight="1">
      <c r="A1" s="337">
        <f>'Акции и спецпредложения'!$A$1</f>
        <v>2</v>
      </c>
      <c r="B1" s="333"/>
      <c r="C1" s="334"/>
      <c r="D1" s="335"/>
      <c r="E1" s="335"/>
      <c r="F1" s="335"/>
      <c r="G1" s="335"/>
      <c r="H1" s="335"/>
      <c r="I1" s="335"/>
      <c r="J1" s="335"/>
      <c r="K1" s="335"/>
      <c r="L1" s="339"/>
      <c r="M1" s="422"/>
    </row>
    <row r="2" spans="1:13" s="7" customFormat="1" ht="24.9" customHeight="1">
      <c r="A2" s="623"/>
      <c r="B2" s="623" t="s">
        <v>249</v>
      </c>
      <c r="C2" s="623"/>
      <c r="D2" s="623"/>
      <c r="E2" s="623"/>
      <c r="F2" s="623"/>
      <c r="G2" s="623"/>
      <c r="H2" s="622"/>
      <c r="I2" s="623"/>
      <c r="J2" s="623"/>
      <c r="K2" s="623"/>
      <c r="L2" s="623"/>
      <c r="M2" s="645"/>
    </row>
    <row r="3" spans="1:13" s="18" customFormat="1" ht="51.75" customHeight="1">
      <c r="A3" s="354"/>
      <c r="B3" s="375"/>
      <c r="C3" s="929" t="s">
        <v>881</v>
      </c>
      <c r="D3" s="929"/>
      <c r="E3" s="929"/>
      <c r="F3" s="929"/>
      <c r="G3" s="929"/>
      <c r="H3" s="929"/>
      <c r="I3" s="929"/>
      <c r="J3" s="929"/>
      <c r="K3" s="929"/>
      <c r="L3" s="30"/>
      <c r="M3" s="432"/>
    </row>
    <row r="4" spans="1:13" s="18" customFormat="1" ht="57" customHeight="1">
      <c r="A4" s="946" t="s">
        <v>429</v>
      </c>
      <c r="B4" s="946"/>
      <c r="C4" s="938" t="s">
        <v>882</v>
      </c>
      <c r="D4" s="938"/>
      <c r="E4" s="938"/>
      <c r="F4" s="938"/>
      <c r="G4" s="938"/>
      <c r="H4" s="938"/>
      <c r="I4" s="938"/>
      <c r="J4" s="938"/>
      <c r="K4" s="938"/>
      <c r="L4" s="30"/>
      <c r="M4" s="432"/>
    </row>
    <row r="5" spans="1:13" s="18" customFormat="1" ht="30.75" customHeight="1">
      <c r="A5" s="21"/>
      <c r="B5" s="372"/>
      <c r="C5" s="938" t="s">
        <v>605</v>
      </c>
      <c r="D5" s="938"/>
      <c r="E5" s="938"/>
      <c r="F5" s="938"/>
      <c r="G5" s="938"/>
      <c r="H5" s="938"/>
      <c r="I5" s="938"/>
      <c r="J5" s="938"/>
      <c r="K5" s="938"/>
      <c r="L5" s="30"/>
      <c r="M5" s="432"/>
    </row>
    <row r="6" spans="1:13" s="7" customFormat="1" ht="15.9" customHeight="1">
      <c r="A6" s="620"/>
      <c r="B6" s="621"/>
      <c r="C6" s="629" t="s">
        <v>268</v>
      </c>
      <c r="D6" s="629"/>
      <c r="E6" s="629"/>
      <c r="F6" s="629"/>
      <c r="G6" s="629"/>
      <c r="H6" s="646"/>
      <c r="I6" s="629"/>
      <c r="J6" s="629"/>
      <c r="K6" s="629"/>
      <c r="L6" s="629"/>
      <c r="M6" s="604" t="s">
        <v>1568</v>
      </c>
    </row>
    <row r="7" spans="1:13" s="18" customFormat="1" ht="12.75" customHeight="1">
      <c r="A7" s="17"/>
      <c r="B7" s="17"/>
      <c r="C7" s="923"/>
      <c r="D7" s="924"/>
      <c r="E7" s="924"/>
      <c r="F7" s="924"/>
      <c r="G7" s="924"/>
      <c r="H7" s="924"/>
      <c r="I7" s="924"/>
      <c r="J7" s="924"/>
      <c r="K7" s="925"/>
      <c r="L7" s="30"/>
      <c r="M7" s="432"/>
    </row>
    <row r="8" spans="1:13" s="18" customFormat="1" ht="20.25" customHeight="1">
      <c r="A8" s="68"/>
      <c r="B8" s="68"/>
      <c r="C8" s="608" t="s">
        <v>9</v>
      </c>
      <c r="D8" s="608" t="s">
        <v>362</v>
      </c>
      <c r="E8" s="608" t="s">
        <v>360</v>
      </c>
      <c r="F8" s="608" t="s">
        <v>361</v>
      </c>
      <c r="G8" s="608" t="s">
        <v>363</v>
      </c>
      <c r="H8" s="608" t="s">
        <v>971</v>
      </c>
      <c r="I8" s="608" t="s">
        <v>225</v>
      </c>
      <c r="J8" s="608" t="s">
        <v>244</v>
      </c>
      <c r="K8" s="608" t="s">
        <v>226</v>
      </c>
      <c r="L8" s="607"/>
      <c r="M8" s="437"/>
    </row>
    <row r="9" spans="1:13" s="18" customFormat="1" ht="30" customHeight="1">
      <c r="A9" s="54"/>
      <c r="B9" s="54" t="s">
        <v>124</v>
      </c>
      <c r="C9" s="942" t="s">
        <v>60</v>
      </c>
      <c r="D9" s="610" t="s">
        <v>125</v>
      </c>
      <c r="E9" s="937" t="s">
        <v>227</v>
      </c>
      <c r="F9" s="922" t="s">
        <v>6</v>
      </c>
      <c r="G9" s="922" t="s">
        <v>61</v>
      </c>
      <c r="H9" s="610" t="s">
        <v>39</v>
      </c>
      <c r="I9" s="608" t="s">
        <v>252</v>
      </c>
      <c r="J9" s="939" t="s">
        <v>253</v>
      </c>
      <c r="K9" s="631" t="s">
        <v>375</v>
      </c>
      <c r="L9" s="613">
        <v>10.6</v>
      </c>
      <c r="M9" s="857">
        <f>ROUNDUP(19.9*$A$1,2)</f>
        <v>39.799999999999997</v>
      </c>
    </row>
    <row r="10" spans="1:13" s="18" customFormat="1" ht="30" customHeight="1">
      <c r="A10" s="54"/>
      <c r="B10" s="84" t="s">
        <v>98</v>
      </c>
      <c r="C10" s="943"/>
      <c r="D10" s="610" t="s">
        <v>376</v>
      </c>
      <c r="E10" s="937"/>
      <c r="F10" s="922"/>
      <c r="G10" s="922"/>
      <c r="H10" s="610" t="s">
        <v>939</v>
      </c>
      <c r="I10" s="608" t="s">
        <v>251</v>
      </c>
      <c r="J10" s="939"/>
      <c r="K10" s="615" t="s">
        <v>373</v>
      </c>
      <c r="L10" s="613">
        <v>22.4</v>
      </c>
      <c r="M10" s="857">
        <f>ROUNDUP(L10*$A$1,2)</f>
        <v>44.8</v>
      </c>
    </row>
    <row r="11" spans="1:13" s="18" customFormat="1" ht="9.9" customHeight="1">
      <c r="A11" s="17"/>
      <c r="B11" s="2"/>
      <c r="C11" s="923"/>
      <c r="D11" s="924"/>
      <c r="E11" s="924"/>
      <c r="F11" s="924"/>
      <c r="G11" s="924"/>
      <c r="H11" s="924"/>
      <c r="I11" s="924"/>
      <c r="J11" s="924"/>
      <c r="K11" s="925"/>
      <c r="L11" s="30"/>
      <c r="M11" s="438"/>
    </row>
    <row r="12" spans="1:13" s="18" customFormat="1" ht="45" customHeight="1">
      <c r="A12" s="54"/>
      <c r="B12" s="84" t="s">
        <v>902</v>
      </c>
      <c r="C12" s="619" t="s">
        <v>79</v>
      </c>
      <c r="D12" s="610" t="s">
        <v>29</v>
      </c>
      <c r="E12" s="614" t="s">
        <v>967</v>
      </c>
      <c r="F12" s="610" t="s">
        <v>3</v>
      </c>
      <c r="G12" s="610" t="s">
        <v>62</v>
      </c>
      <c r="H12" s="610" t="s">
        <v>977</v>
      </c>
      <c r="I12" s="608" t="s">
        <v>250</v>
      </c>
      <c r="J12" s="608" t="s">
        <v>254</v>
      </c>
      <c r="K12" s="631" t="s">
        <v>883</v>
      </c>
      <c r="L12" s="616">
        <v>84.6</v>
      </c>
      <c r="M12" s="857">
        <f>ROUNDUP(L12*$A$1,2)</f>
        <v>169.2</v>
      </c>
    </row>
    <row r="13" spans="1:13" s="18" customFormat="1" ht="14.25" customHeight="1">
      <c r="A13" s="54"/>
      <c r="B13" s="84"/>
      <c r="C13" s="75"/>
      <c r="D13" s="44"/>
      <c r="E13" s="78"/>
      <c r="F13" s="44"/>
      <c r="G13" s="44"/>
      <c r="H13" s="44"/>
      <c r="I13" s="50"/>
      <c r="J13" s="50"/>
      <c r="K13" s="230"/>
      <c r="L13" s="130"/>
      <c r="M13" s="290"/>
    </row>
    <row r="14" spans="1:13" s="7" customFormat="1" ht="15.9" customHeight="1">
      <c r="A14" s="620"/>
      <c r="B14" s="621"/>
      <c r="C14" s="629" t="s">
        <v>368</v>
      </c>
      <c r="D14" s="629"/>
      <c r="E14" s="629"/>
      <c r="F14" s="629"/>
      <c r="G14" s="629"/>
      <c r="H14" s="646"/>
      <c r="I14" s="629"/>
      <c r="J14" s="629"/>
      <c r="K14" s="629"/>
      <c r="L14" s="629"/>
      <c r="M14" s="604" t="s">
        <v>1</v>
      </c>
    </row>
    <row r="15" spans="1:13" s="18" customFormat="1" ht="7.5" customHeight="1">
      <c r="A15" s="17"/>
      <c r="B15" s="2"/>
      <c r="C15" s="923"/>
      <c r="D15" s="924"/>
      <c r="E15" s="924"/>
      <c r="F15" s="924"/>
      <c r="G15" s="924"/>
      <c r="H15" s="924"/>
      <c r="I15" s="924"/>
      <c r="J15" s="924"/>
      <c r="K15" s="925"/>
      <c r="L15" s="30"/>
      <c r="M15" s="432"/>
    </row>
    <row r="16" spans="1:13" s="18" customFormat="1" ht="20.25" customHeight="1">
      <c r="A16" s="68"/>
      <c r="B16" s="137"/>
      <c r="C16" s="608" t="s">
        <v>9</v>
      </c>
      <c r="D16" s="608" t="s">
        <v>362</v>
      </c>
      <c r="E16" s="608" t="s">
        <v>360</v>
      </c>
      <c r="F16" s="608" t="s">
        <v>361</v>
      </c>
      <c r="G16" s="608" t="s">
        <v>363</v>
      </c>
      <c r="H16" s="608" t="s">
        <v>971</v>
      </c>
      <c r="I16" s="608" t="s">
        <v>225</v>
      </c>
      <c r="J16" s="608" t="s">
        <v>244</v>
      </c>
      <c r="K16" s="608" t="s">
        <v>226</v>
      </c>
      <c r="L16" s="607"/>
      <c r="M16" s="439"/>
    </row>
    <row r="17" spans="1:13" s="18" customFormat="1" ht="30" customHeight="1">
      <c r="A17" s="54"/>
      <c r="B17" s="84" t="s">
        <v>87</v>
      </c>
      <c r="C17" s="632" t="s">
        <v>60</v>
      </c>
      <c r="D17" s="922" t="s">
        <v>29</v>
      </c>
      <c r="E17" s="614" t="s">
        <v>227</v>
      </c>
      <c r="F17" s="922" t="s">
        <v>6</v>
      </c>
      <c r="G17" s="610" t="s">
        <v>61</v>
      </c>
      <c r="H17" s="922" t="s">
        <v>973</v>
      </c>
      <c r="I17" s="608" t="s">
        <v>257</v>
      </c>
      <c r="J17" s="939" t="s">
        <v>253</v>
      </c>
      <c r="K17" s="615" t="s">
        <v>606</v>
      </c>
      <c r="L17" s="633" t="s">
        <v>139</v>
      </c>
      <c r="M17" s="857">
        <f>ROUNDUP(L17*$A$1,2)</f>
        <v>60.8</v>
      </c>
    </row>
    <row r="18" spans="1:13" s="18" customFormat="1" ht="30" customHeight="1">
      <c r="A18" s="54"/>
      <c r="B18" s="84" t="s">
        <v>90</v>
      </c>
      <c r="C18" s="617" t="s">
        <v>66</v>
      </c>
      <c r="D18" s="922"/>
      <c r="E18" s="614" t="s">
        <v>228</v>
      </c>
      <c r="F18" s="922"/>
      <c r="G18" s="610" t="s">
        <v>7</v>
      </c>
      <c r="H18" s="922"/>
      <c r="I18" s="608" t="s">
        <v>250</v>
      </c>
      <c r="J18" s="939"/>
      <c r="K18" s="615" t="s">
        <v>374</v>
      </c>
      <c r="L18" s="613">
        <v>46.5</v>
      </c>
      <c r="M18" s="857">
        <f>ROUNDUP(L18*$A$1,2)</f>
        <v>93</v>
      </c>
    </row>
    <row r="19" spans="1:13" s="18" customFormat="1" ht="9.75" customHeight="1">
      <c r="A19" s="17"/>
      <c r="B19" s="2"/>
      <c r="C19" s="923"/>
      <c r="D19" s="924"/>
      <c r="E19" s="924"/>
      <c r="F19" s="924"/>
      <c r="G19" s="924"/>
      <c r="H19" s="924"/>
      <c r="I19" s="924"/>
      <c r="J19" s="924"/>
      <c r="K19" s="925"/>
      <c r="L19" s="45"/>
      <c r="M19" s="438"/>
    </row>
    <row r="20" spans="1:13" s="18" customFormat="1" ht="30" customHeight="1">
      <c r="A20" s="54"/>
      <c r="B20" s="84" t="s">
        <v>88</v>
      </c>
      <c r="C20" s="617" t="s">
        <v>60</v>
      </c>
      <c r="D20" s="922" t="s">
        <v>29</v>
      </c>
      <c r="E20" s="614" t="s">
        <v>227</v>
      </c>
      <c r="F20" s="922" t="s">
        <v>3</v>
      </c>
      <c r="G20" s="610" t="s">
        <v>113</v>
      </c>
      <c r="H20" s="922" t="s">
        <v>974</v>
      </c>
      <c r="I20" s="608" t="s">
        <v>238</v>
      </c>
      <c r="J20" s="939" t="s">
        <v>254</v>
      </c>
      <c r="K20" s="615" t="s">
        <v>372</v>
      </c>
      <c r="L20" s="616">
        <v>64.599999999999994</v>
      </c>
      <c r="M20" s="857">
        <f>ROUNDUP(L20*$A$1,2)</f>
        <v>129.19999999999999</v>
      </c>
    </row>
    <row r="21" spans="1:13" s="18" customFormat="1" ht="30" customHeight="1">
      <c r="A21" s="54"/>
      <c r="B21" s="84" t="s">
        <v>903</v>
      </c>
      <c r="C21" s="619" t="s">
        <v>79</v>
      </c>
      <c r="D21" s="922"/>
      <c r="E21" s="614" t="s">
        <v>377</v>
      </c>
      <c r="F21" s="922"/>
      <c r="G21" s="610" t="s">
        <v>62</v>
      </c>
      <c r="H21" s="922"/>
      <c r="I21" s="608" t="s">
        <v>248</v>
      </c>
      <c r="J21" s="939"/>
      <c r="K21" s="615" t="s">
        <v>245</v>
      </c>
      <c r="L21" s="616">
        <v>96.9</v>
      </c>
      <c r="M21" s="857">
        <f>ROUNDUP(L21*$A$1,2)</f>
        <v>193.8</v>
      </c>
    </row>
    <row r="22" spans="1:13" s="18" customFormat="1" ht="8.25" customHeight="1">
      <c r="A22" s="17"/>
      <c r="B22" s="2"/>
      <c r="C22" s="923"/>
      <c r="D22" s="924"/>
      <c r="E22" s="924"/>
      <c r="F22" s="924"/>
      <c r="G22" s="924"/>
      <c r="H22" s="924"/>
      <c r="I22" s="924"/>
      <c r="J22" s="924"/>
      <c r="K22" s="925"/>
      <c r="L22" s="30"/>
      <c r="M22" s="860"/>
    </row>
    <row r="23" spans="1:13" s="18" customFormat="1" ht="30" customHeight="1">
      <c r="A23" s="54"/>
      <c r="B23" s="84" t="s">
        <v>89</v>
      </c>
      <c r="C23" s="617" t="s">
        <v>60</v>
      </c>
      <c r="D23" s="922" t="s">
        <v>29</v>
      </c>
      <c r="E23" s="614" t="s">
        <v>227</v>
      </c>
      <c r="F23" s="922" t="s">
        <v>3</v>
      </c>
      <c r="G23" s="610" t="s">
        <v>113</v>
      </c>
      <c r="H23" s="922" t="s">
        <v>974</v>
      </c>
      <c r="I23" s="608" t="s">
        <v>238</v>
      </c>
      <c r="J23" s="939" t="s">
        <v>242</v>
      </c>
      <c r="K23" s="615" t="s">
        <v>718</v>
      </c>
      <c r="L23" s="616">
        <v>61.5</v>
      </c>
      <c r="M23" s="857">
        <f>ROUNDUP(L23*$A$1,2)</f>
        <v>123</v>
      </c>
    </row>
    <row r="24" spans="1:13" s="18" customFormat="1" ht="30" customHeight="1">
      <c r="A24" s="54"/>
      <c r="B24" s="84" t="s">
        <v>91</v>
      </c>
      <c r="C24" s="634" t="s">
        <v>79</v>
      </c>
      <c r="D24" s="922"/>
      <c r="E24" s="614" t="s">
        <v>228</v>
      </c>
      <c r="F24" s="922"/>
      <c r="G24" s="922" t="s">
        <v>62</v>
      </c>
      <c r="H24" s="922"/>
      <c r="I24" s="939" t="s">
        <v>248</v>
      </c>
      <c r="J24" s="939"/>
      <c r="K24" s="615" t="s">
        <v>245</v>
      </c>
      <c r="L24" s="616">
        <v>96.9</v>
      </c>
      <c r="M24" s="857">
        <f>ROUNDUP(L24*$A$1,2)</f>
        <v>193.8</v>
      </c>
    </row>
    <row r="25" spans="1:13" s="18" customFormat="1" ht="30" customHeight="1">
      <c r="A25" s="54"/>
      <c r="B25" s="84" t="s">
        <v>1378</v>
      </c>
      <c r="C25" s="634" t="s">
        <v>79</v>
      </c>
      <c r="D25" s="610" t="s">
        <v>1379</v>
      </c>
      <c r="E25" s="614" t="s">
        <v>228</v>
      </c>
      <c r="F25" s="898"/>
      <c r="G25" s="898"/>
      <c r="H25" s="898"/>
      <c r="I25" s="898"/>
      <c r="J25" s="898"/>
      <c r="K25" s="615" t="s">
        <v>1380</v>
      </c>
      <c r="L25" s="616">
        <v>139</v>
      </c>
      <c r="M25" s="861">
        <f>ROUNDUP(L25*$A$1,2)</f>
        <v>278</v>
      </c>
    </row>
    <row r="26" spans="1:13" s="18" customFormat="1" ht="30" customHeight="1">
      <c r="A26" s="54"/>
      <c r="B26" s="84"/>
      <c r="C26" s="556"/>
      <c r="D26" s="449"/>
      <c r="E26" s="78"/>
      <c r="F26" s="449"/>
      <c r="G26" s="449"/>
      <c r="H26" s="449"/>
      <c r="I26" s="50"/>
      <c r="J26" s="50"/>
      <c r="K26" s="129"/>
      <c r="L26" s="243"/>
      <c r="M26" s="446"/>
    </row>
    <row r="27" spans="1:13" s="18" customFormat="1" ht="9.75" customHeight="1">
      <c r="A27" s="17"/>
      <c r="B27" s="2"/>
      <c r="C27" s="923"/>
      <c r="D27" s="924"/>
      <c r="E27" s="924"/>
      <c r="F27" s="924"/>
      <c r="G27" s="924"/>
      <c r="H27" s="924"/>
      <c r="I27" s="924"/>
      <c r="J27" s="924"/>
      <c r="K27" s="925"/>
      <c r="L27" s="30"/>
      <c r="M27" s="438"/>
    </row>
    <row r="28" spans="1:13" s="18" customFormat="1" ht="48" customHeight="1">
      <c r="A28" s="54"/>
      <c r="B28" s="84" t="s">
        <v>92</v>
      </c>
      <c r="C28" s="634" t="s">
        <v>53</v>
      </c>
      <c r="D28" s="610" t="s">
        <v>29</v>
      </c>
      <c r="E28" s="614" t="s">
        <v>228</v>
      </c>
      <c r="F28" s="610" t="s">
        <v>3</v>
      </c>
      <c r="G28" s="610" t="s">
        <v>52</v>
      </c>
      <c r="H28" s="610" t="s">
        <v>976</v>
      </c>
      <c r="I28" s="608" t="s">
        <v>258</v>
      </c>
      <c r="J28" s="608" t="s">
        <v>255</v>
      </c>
      <c r="K28" s="631" t="s">
        <v>884</v>
      </c>
      <c r="L28" s="616">
        <v>181.6</v>
      </c>
      <c r="M28" s="857">
        <f>ROUNDUP(L28*$A$1,2)</f>
        <v>363.2</v>
      </c>
    </row>
    <row r="29" spans="1:13" s="18" customFormat="1" ht="9.9" customHeight="1">
      <c r="A29" s="17"/>
      <c r="B29" s="2"/>
      <c r="C29" s="923"/>
      <c r="D29" s="924"/>
      <c r="E29" s="924"/>
      <c r="F29" s="924"/>
      <c r="G29" s="924"/>
      <c r="H29" s="924"/>
      <c r="I29" s="924"/>
      <c r="J29" s="924"/>
      <c r="K29" s="925"/>
      <c r="L29" s="30"/>
      <c r="M29" s="862"/>
    </row>
    <row r="30" spans="1:13" s="18" customFormat="1" ht="30" customHeight="1">
      <c r="A30" s="54"/>
      <c r="B30" s="84" t="s">
        <v>93</v>
      </c>
      <c r="C30" s="635" t="s">
        <v>51</v>
      </c>
      <c r="D30" s="608" t="s">
        <v>365</v>
      </c>
      <c r="E30" s="614" t="s">
        <v>227</v>
      </c>
      <c r="F30" s="610" t="s">
        <v>35</v>
      </c>
      <c r="G30" s="610" t="s">
        <v>36</v>
      </c>
      <c r="H30" s="922" t="s">
        <v>978</v>
      </c>
      <c r="I30" s="939" t="s">
        <v>259</v>
      </c>
      <c r="J30" s="939" t="s">
        <v>256</v>
      </c>
      <c r="K30" s="940" t="s">
        <v>1368</v>
      </c>
      <c r="L30" s="616">
        <v>447.8</v>
      </c>
      <c r="M30" s="863">
        <f>ROUNDUP(L30*$A$1,2)</f>
        <v>895.6</v>
      </c>
    </row>
    <row r="31" spans="1:13" s="18" customFormat="1" ht="45" customHeight="1">
      <c r="A31" s="54"/>
      <c r="B31" s="84" t="s">
        <v>1035</v>
      </c>
      <c r="C31" s="636" t="s">
        <v>1031</v>
      </c>
      <c r="D31" s="608" t="s">
        <v>1032</v>
      </c>
      <c r="E31" s="637" t="s">
        <v>26</v>
      </c>
      <c r="F31" s="638" t="s">
        <v>1036</v>
      </c>
      <c r="G31" s="610" t="s">
        <v>1033</v>
      </c>
      <c r="H31" s="898"/>
      <c r="I31" s="898"/>
      <c r="J31" s="898"/>
      <c r="K31" s="941"/>
      <c r="L31" s="616">
        <v>446</v>
      </c>
      <c r="M31" s="857">
        <f>ROUNDUP(L31*$A$1,2)</f>
        <v>892</v>
      </c>
    </row>
    <row r="32" spans="1:13" s="18" customFormat="1" ht="39" customHeight="1">
      <c r="A32" s="54"/>
      <c r="B32" s="84" t="s">
        <v>135</v>
      </c>
      <c r="C32" s="635" t="s">
        <v>66</v>
      </c>
      <c r="D32" s="608" t="s">
        <v>365</v>
      </c>
      <c r="E32" s="614" t="s">
        <v>228</v>
      </c>
      <c r="F32" s="610" t="s">
        <v>35</v>
      </c>
      <c r="G32" s="610" t="s">
        <v>36</v>
      </c>
      <c r="H32" s="898"/>
      <c r="I32" s="898"/>
      <c r="J32" s="898"/>
      <c r="K32" s="941"/>
      <c r="L32" s="616">
        <v>511.8</v>
      </c>
      <c r="M32" s="857">
        <f>ROUNDUP(L32*$A$1,2)</f>
        <v>1023.6</v>
      </c>
    </row>
    <row r="33" spans="1:14" s="18" customFormat="1" ht="10.5" customHeight="1">
      <c r="A33" s="54"/>
      <c r="B33" s="84"/>
      <c r="C33" s="85"/>
      <c r="D33" s="44"/>
      <c r="E33" s="78"/>
      <c r="F33" s="44"/>
      <c r="G33" s="44"/>
      <c r="H33" s="44"/>
      <c r="I33" s="50"/>
      <c r="J33" s="50"/>
      <c r="K33" s="230"/>
      <c r="L33" s="243"/>
      <c r="M33" s="420"/>
    </row>
    <row r="34" spans="1:14" s="62" customFormat="1" ht="15.9" customHeight="1">
      <c r="A34" s="643"/>
      <c r="B34" s="644"/>
      <c r="C34" s="926" t="s">
        <v>269</v>
      </c>
      <c r="D34" s="926"/>
      <c r="E34" s="926"/>
      <c r="F34" s="926"/>
      <c r="G34" s="926"/>
      <c r="H34" s="926"/>
      <c r="I34" s="926"/>
      <c r="J34" s="926"/>
      <c r="K34" s="926"/>
      <c r="L34" s="647"/>
      <c r="M34" s="604" t="s">
        <v>1</v>
      </c>
    </row>
    <row r="35" spans="1:14" s="18" customFormat="1" ht="10.5" customHeight="1">
      <c r="A35" s="69"/>
      <c r="B35" s="2"/>
      <c r="C35" s="923"/>
      <c r="D35" s="938"/>
      <c r="E35" s="938"/>
      <c r="F35" s="938"/>
      <c r="G35" s="938"/>
      <c r="H35" s="938"/>
      <c r="I35" s="938"/>
      <c r="J35" s="938"/>
      <c r="K35" s="944"/>
      <c r="L35" s="30"/>
      <c r="M35" s="438"/>
    </row>
    <row r="36" spans="1:14" s="18" customFormat="1" ht="21.75" customHeight="1">
      <c r="A36" s="70"/>
      <c r="B36" s="12"/>
      <c r="C36" s="608" t="s">
        <v>9</v>
      </c>
      <c r="D36" s="608" t="s">
        <v>362</v>
      </c>
      <c r="E36" s="608" t="s">
        <v>360</v>
      </c>
      <c r="F36" s="608" t="s">
        <v>361</v>
      </c>
      <c r="G36" s="608" t="s">
        <v>363</v>
      </c>
      <c r="H36" s="608" t="s">
        <v>971</v>
      </c>
      <c r="I36" s="608" t="s">
        <v>225</v>
      </c>
      <c r="J36" s="608" t="s">
        <v>244</v>
      </c>
      <c r="K36" s="608" t="s">
        <v>226</v>
      </c>
      <c r="L36" s="607"/>
      <c r="M36" s="428"/>
    </row>
    <row r="37" spans="1:14" s="18" customFormat="1" ht="38.1" customHeight="1">
      <c r="A37" s="71"/>
      <c r="B37" s="639" t="s">
        <v>829</v>
      </c>
      <c r="C37" s="617" t="s">
        <v>816</v>
      </c>
      <c r="D37" s="610" t="s">
        <v>29</v>
      </c>
      <c r="E37" s="614" t="s">
        <v>265</v>
      </c>
      <c r="F37" s="610" t="s">
        <v>6</v>
      </c>
      <c r="G37" s="610" t="s">
        <v>132</v>
      </c>
      <c r="H37" s="610" t="s">
        <v>939</v>
      </c>
      <c r="I37" s="608" t="s">
        <v>262</v>
      </c>
      <c r="J37" s="608" t="s">
        <v>253</v>
      </c>
      <c r="K37" s="631" t="s">
        <v>830</v>
      </c>
      <c r="L37" s="613">
        <v>53.4</v>
      </c>
      <c r="M37" s="863">
        <f>ROUNDUP(L37*$A$1,2)</f>
        <v>106.8</v>
      </c>
      <c r="N37" s="496"/>
    </row>
    <row r="38" spans="1:14" s="18" customFormat="1" ht="9.9" customHeight="1">
      <c r="A38" s="72"/>
      <c r="B38" s="447"/>
      <c r="C38" s="923"/>
      <c r="D38" s="924"/>
      <c r="E38" s="924"/>
      <c r="F38" s="924"/>
      <c r="G38" s="924"/>
      <c r="H38" s="924"/>
      <c r="I38" s="924"/>
      <c r="J38" s="924"/>
      <c r="K38" s="925"/>
      <c r="L38" s="30"/>
      <c r="M38" s="864"/>
      <c r="N38" s="496"/>
    </row>
    <row r="39" spans="1:14" s="18" customFormat="1" ht="38.1" customHeight="1">
      <c r="A39" s="71"/>
      <c r="B39" s="639" t="s">
        <v>905</v>
      </c>
      <c r="C39" s="617" t="s">
        <v>816</v>
      </c>
      <c r="D39" s="610" t="s">
        <v>29</v>
      </c>
      <c r="E39" s="614" t="s">
        <v>265</v>
      </c>
      <c r="F39" s="610" t="s">
        <v>6</v>
      </c>
      <c r="G39" s="610" t="s">
        <v>132</v>
      </c>
      <c r="H39" s="610" t="s">
        <v>939</v>
      </c>
      <c r="I39" s="608" t="s">
        <v>262</v>
      </c>
      <c r="J39" s="608" t="s">
        <v>253</v>
      </c>
      <c r="K39" s="631" t="s">
        <v>1365</v>
      </c>
      <c r="L39" s="616">
        <v>53.4</v>
      </c>
      <c r="M39" s="863">
        <f>ROUNDUP(L39*$A$1,2)</f>
        <v>106.8</v>
      </c>
      <c r="N39" s="496"/>
    </row>
    <row r="40" spans="1:14" s="18" customFormat="1" ht="9.9" customHeight="1">
      <c r="A40" s="72"/>
      <c r="B40" s="447"/>
      <c r="C40" s="923"/>
      <c r="D40" s="924"/>
      <c r="E40" s="924"/>
      <c r="F40" s="924"/>
      <c r="G40" s="924"/>
      <c r="H40" s="924"/>
      <c r="I40" s="924"/>
      <c r="J40" s="924"/>
      <c r="K40" s="925"/>
      <c r="L40" s="30"/>
      <c r="M40" s="860"/>
    </row>
    <row r="41" spans="1:14" s="18" customFormat="1" ht="45" customHeight="1">
      <c r="A41" s="71"/>
      <c r="B41" s="639" t="s">
        <v>133</v>
      </c>
      <c r="C41" s="617" t="s">
        <v>816</v>
      </c>
      <c r="D41" s="610" t="s">
        <v>29</v>
      </c>
      <c r="E41" s="614" t="s">
        <v>265</v>
      </c>
      <c r="F41" s="610" t="s">
        <v>3</v>
      </c>
      <c r="G41" s="610" t="s">
        <v>52</v>
      </c>
      <c r="H41" s="610" t="s">
        <v>979</v>
      </c>
      <c r="I41" s="608" t="s">
        <v>261</v>
      </c>
      <c r="J41" s="608" t="s">
        <v>254</v>
      </c>
      <c r="K41" s="631" t="s">
        <v>263</v>
      </c>
      <c r="L41" s="616">
        <v>162.18</v>
      </c>
      <c r="M41" s="857">
        <f>ROUNDUP(L41*$A$1,2)</f>
        <v>324.36</v>
      </c>
    </row>
    <row r="42" spans="1:14" s="18" customFormat="1" ht="21" customHeight="1">
      <c r="A42" s="72"/>
      <c r="B42" s="67"/>
      <c r="C42" s="923"/>
      <c r="D42" s="938"/>
      <c r="E42" s="938"/>
      <c r="F42" s="938"/>
      <c r="G42" s="938"/>
      <c r="H42" s="938"/>
      <c r="I42" s="938"/>
      <c r="J42" s="938"/>
      <c r="K42" s="944"/>
      <c r="L42" s="30"/>
      <c r="M42" s="860"/>
    </row>
    <row r="43" spans="1:14" s="18" customFormat="1" ht="38.1" customHeight="1">
      <c r="A43" s="71"/>
      <c r="B43" s="640" t="s">
        <v>134</v>
      </c>
      <c r="C43" s="617" t="s">
        <v>816</v>
      </c>
      <c r="D43" s="610" t="s">
        <v>29</v>
      </c>
      <c r="E43" s="614" t="s">
        <v>265</v>
      </c>
      <c r="F43" s="610" t="s">
        <v>3</v>
      </c>
      <c r="G43" s="610" t="s">
        <v>52</v>
      </c>
      <c r="H43" s="610" t="s">
        <v>979</v>
      </c>
      <c r="I43" s="608" t="s">
        <v>260</v>
      </c>
      <c r="J43" s="608" t="s">
        <v>242</v>
      </c>
      <c r="K43" s="631" t="s">
        <v>264</v>
      </c>
      <c r="L43" s="616">
        <v>167.4</v>
      </c>
      <c r="M43" s="857">
        <f>ROUNDUP(L43*$A$1,2)</f>
        <v>334.8</v>
      </c>
    </row>
    <row r="44" spans="1:14" s="18" customFormat="1" ht="29.25" customHeight="1">
      <c r="A44" s="54"/>
      <c r="B44" s="54"/>
      <c r="C44" s="75"/>
      <c r="D44" s="44"/>
      <c r="E44" s="78"/>
      <c r="F44" s="44"/>
      <c r="G44" s="44"/>
      <c r="H44" s="449"/>
      <c r="I44" s="50"/>
      <c r="J44" s="50"/>
      <c r="K44" s="64"/>
      <c r="L44" s="130"/>
      <c r="M44" s="290"/>
    </row>
    <row r="45" spans="1:14" s="7" customFormat="1" ht="24.9" customHeight="1">
      <c r="A45" s="648"/>
      <c r="B45" s="648" t="s">
        <v>704</v>
      </c>
      <c r="C45" s="648"/>
      <c r="D45" s="648"/>
      <c r="E45" s="648"/>
      <c r="F45" s="648"/>
      <c r="G45" s="648"/>
      <c r="H45" s="649"/>
      <c r="I45" s="648"/>
      <c r="J45" s="648"/>
      <c r="K45" s="648"/>
      <c r="L45" s="648"/>
      <c r="M45" s="650"/>
    </row>
    <row r="46" spans="1:14" ht="24" customHeight="1">
      <c r="A46" s="17"/>
      <c r="B46" s="371"/>
      <c r="C46" s="929" t="s">
        <v>886</v>
      </c>
      <c r="D46" s="929"/>
      <c r="E46" s="929"/>
      <c r="F46" s="929"/>
      <c r="G46" s="929"/>
      <c r="H46" s="929"/>
      <c r="I46" s="929"/>
      <c r="J46" s="929"/>
      <c r="K46" s="929"/>
      <c r="L46" s="30"/>
      <c r="M46" s="432"/>
    </row>
    <row r="47" spans="1:14" ht="57.75" customHeight="1">
      <c r="A47" s="17"/>
      <c r="B47" s="371"/>
      <c r="C47" s="929" t="s">
        <v>604</v>
      </c>
      <c r="D47" s="929"/>
      <c r="E47" s="929"/>
      <c r="F47" s="929"/>
      <c r="G47" s="929"/>
      <c r="H47" s="929"/>
      <c r="I47" s="929"/>
      <c r="J47" s="929"/>
      <c r="K47" s="929"/>
      <c r="L47" s="30"/>
      <c r="M47" s="432"/>
    </row>
    <row r="48" spans="1:14" ht="21.75" customHeight="1">
      <c r="A48" s="17"/>
      <c r="B48" s="372"/>
      <c r="C48" s="929" t="s">
        <v>885</v>
      </c>
      <c r="D48" s="929"/>
      <c r="E48" s="929"/>
      <c r="F48" s="929"/>
      <c r="G48" s="929"/>
      <c r="H48" s="929"/>
      <c r="I48" s="929"/>
      <c r="J48" s="929"/>
      <c r="K48" s="929"/>
      <c r="L48" s="30"/>
      <c r="M48" s="432"/>
    </row>
    <row r="49" spans="1:13" ht="15.9" customHeight="1">
      <c r="A49" s="643"/>
      <c r="B49" s="644"/>
      <c r="C49" s="629" t="s">
        <v>270</v>
      </c>
      <c r="D49" s="651"/>
      <c r="E49" s="651"/>
      <c r="F49" s="651"/>
      <c r="G49" s="651"/>
      <c r="H49" s="652"/>
      <c r="I49" s="623"/>
      <c r="J49" s="623"/>
      <c r="K49" s="623"/>
      <c r="L49" s="653"/>
      <c r="M49" s="604" t="s">
        <v>1</v>
      </c>
    </row>
    <row r="50" spans="1:13" ht="9.75" customHeight="1">
      <c r="A50" s="17"/>
      <c r="B50" s="17"/>
      <c r="C50" s="923"/>
      <c r="D50" s="924"/>
      <c r="E50" s="924"/>
      <c r="F50" s="924"/>
      <c r="G50" s="924"/>
      <c r="H50" s="924"/>
      <c r="I50" s="924"/>
      <c r="J50" s="924"/>
      <c r="K50" s="925"/>
      <c r="L50" s="30"/>
      <c r="M50" s="432"/>
    </row>
    <row r="51" spans="1:13" ht="20.399999999999999">
      <c r="A51" s="68"/>
      <c r="B51"/>
      <c r="C51" s="608" t="s">
        <v>9</v>
      </c>
      <c r="D51" s="608" t="s">
        <v>362</v>
      </c>
      <c r="E51" s="608" t="s">
        <v>360</v>
      </c>
      <c r="F51" s="608" t="s">
        <v>361</v>
      </c>
      <c r="G51" s="608" t="s">
        <v>363</v>
      </c>
      <c r="H51" s="608" t="s">
        <v>971</v>
      </c>
      <c r="I51" s="608" t="s">
        <v>225</v>
      </c>
      <c r="J51" s="608" t="s">
        <v>244</v>
      </c>
      <c r="K51" s="608" t="s">
        <v>226</v>
      </c>
      <c r="L51" s="607"/>
      <c r="M51" s="439"/>
    </row>
    <row r="52" spans="1:13" ht="41.4">
      <c r="A52" s="54"/>
      <c r="B52" s="54" t="s">
        <v>1404</v>
      </c>
      <c r="C52" s="632" t="s">
        <v>60</v>
      </c>
      <c r="D52" s="922" t="s">
        <v>29</v>
      </c>
      <c r="E52" s="614" t="s">
        <v>227</v>
      </c>
      <c r="F52" s="922" t="s">
        <v>6</v>
      </c>
      <c r="G52" s="610" t="s">
        <v>61</v>
      </c>
      <c r="H52" s="922" t="s">
        <v>939</v>
      </c>
      <c r="I52" s="936" t="s">
        <v>230</v>
      </c>
      <c r="J52" s="939" t="s">
        <v>253</v>
      </c>
      <c r="K52" s="631" t="s">
        <v>1405</v>
      </c>
      <c r="L52" s="613">
        <v>22.4</v>
      </c>
      <c r="M52" s="863">
        <f>ROUNDUP(L52*$A$1,2)</f>
        <v>44.8</v>
      </c>
    </row>
    <row r="53" spans="1:13" ht="62.4">
      <c r="A53" s="54"/>
      <c r="B53" s="54" t="s">
        <v>207</v>
      </c>
      <c r="C53" s="619" t="s">
        <v>79</v>
      </c>
      <c r="D53" s="922"/>
      <c r="E53" s="614" t="s">
        <v>228</v>
      </c>
      <c r="F53" s="922"/>
      <c r="G53" s="610" t="s">
        <v>147</v>
      </c>
      <c r="H53" s="922"/>
      <c r="I53" s="936"/>
      <c r="J53" s="939"/>
      <c r="K53" s="631" t="s">
        <v>229</v>
      </c>
      <c r="L53" s="633" t="s">
        <v>849</v>
      </c>
      <c r="M53" s="863">
        <f>ROUNDUP(L53*$A$1,2)</f>
        <v>70.8</v>
      </c>
    </row>
    <row r="54" spans="1:13" s="18" customFormat="1" ht="30" customHeight="1">
      <c r="A54" s="54"/>
      <c r="B54" s="54" t="s">
        <v>901</v>
      </c>
      <c r="C54" s="619" t="s">
        <v>79</v>
      </c>
      <c r="D54" s="610" t="s">
        <v>29</v>
      </c>
      <c r="E54" s="614" t="s">
        <v>228</v>
      </c>
      <c r="F54" s="610" t="s">
        <v>3</v>
      </c>
      <c r="G54" s="610" t="s">
        <v>62</v>
      </c>
      <c r="H54" s="610" t="s">
        <v>973</v>
      </c>
      <c r="I54" s="608" t="s">
        <v>839</v>
      </c>
      <c r="J54" s="608" t="s">
        <v>254</v>
      </c>
      <c r="K54" s="631" t="s">
        <v>840</v>
      </c>
      <c r="L54" s="613">
        <v>76.14</v>
      </c>
      <c r="M54" s="857">
        <f>ROUNDUP(L54*$A$1,2)</f>
        <v>152.28</v>
      </c>
    </row>
    <row r="55" spans="1:13" ht="9.9" customHeight="1">
      <c r="A55" s="54"/>
      <c r="B55" s="54"/>
      <c r="C55" s="75"/>
      <c r="D55" s="44"/>
      <c r="E55" s="78"/>
      <c r="F55" s="44"/>
      <c r="G55" s="44"/>
      <c r="H55" s="44"/>
      <c r="I55" s="265"/>
      <c r="J55" s="50"/>
      <c r="K55" s="263"/>
      <c r="L55" s="130"/>
      <c r="M55" s="440"/>
    </row>
    <row r="56" spans="1:13" ht="15.9" customHeight="1">
      <c r="A56" s="643"/>
      <c r="B56" s="644"/>
      <c r="C56" s="629" t="s">
        <v>367</v>
      </c>
      <c r="D56" s="623"/>
      <c r="E56" s="623"/>
      <c r="F56" s="623"/>
      <c r="G56" s="623"/>
      <c r="H56" s="622"/>
      <c r="I56" s="623"/>
      <c r="J56" s="623"/>
      <c r="K56" s="623"/>
      <c r="L56" s="653"/>
      <c r="M56" s="604" t="s">
        <v>1</v>
      </c>
    </row>
    <row r="57" spans="1:13" ht="9" customHeight="1">
      <c r="A57" s="17"/>
      <c r="B57" s="17"/>
      <c r="C57" s="923"/>
      <c r="D57" s="924"/>
      <c r="E57" s="924"/>
      <c r="F57" s="924"/>
      <c r="G57" s="924"/>
      <c r="H57" s="924"/>
      <c r="I57" s="924"/>
      <c r="J57" s="924"/>
      <c r="K57" s="925"/>
      <c r="L57" s="30"/>
      <c r="M57" s="432"/>
    </row>
    <row r="58" spans="1:13" ht="20.399999999999999">
      <c r="A58" s="68"/>
      <c r="B58" s="68"/>
      <c r="C58" s="608" t="s">
        <v>9</v>
      </c>
      <c r="D58" s="608" t="s">
        <v>362</v>
      </c>
      <c r="E58" s="608" t="s">
        <v>360</v>
      </c>
      <c r="F58" s="608" t="s">
        <v>361</v>
      </c>
      <c r="G58" s="608" t="s">
        <v>363</v>
      </c>
      <c r="H58" s="608" t="s">
        <v>971</v>
      </c>
      <c r="I58" s="608" t="s">
        <v>225</v>
      </c>
      <c r="J58" s="608" t="s">
        <v>244</v>
      </c>
      <c r="K58" s="608" t="s">
        <v>226</v>
      </c>
      <c r="L58" s="607"/>
      <c r="M58" s="439"/>
    </row>
    <row r="59" spans="1:13" ht="62.4">
      <c r="A59" s="54"/>
      <c r="B59" s="54" t="s">
        <v>208</v>
      </c>
      <c r="C59" s="632" t="s">
        <v>60</v>
      </c>
      <c r="D59" s="922" t="s">
        <v>29</v>
      </c>
      <c r="E59" s="614" t="s">
        <v>227</v>
      </c>
      <c r="F59" s="922" t="s">
        <v>6</v>
      </c>
      <c r="G59" s="610" t="s">
        <v>61</v>
      </c>
      <c r="H59" s="922" t="s">
        <v>973</v>
      </c>
      <c r="I59" s="936" t="s">
        <v>230</v>
      </c>
      <c r="J59" s="939" t="s">
        <v>253</v>
      </c>
      <c r="K59" s="945" t="s">
        <v>374</v>
      </c>
      <c r="L59" s="633" t="s">
        <v>139</v>
      </c>
      <c r="M59" s="857">
        <f>ROUNDUP(L59*$A$1,2)</f>
        <v>60.8</v>
      </c>
    </row>
    <row r="60" spans="1:13" ht="26.4">
      <c r="A60" s="54"/>
      <c r="B60" s="54" t="s">
        <v>209</v>
      </c>
      <c r="C60" s="619" t="s">
        <v>79</v>
      </c>
      <c r="D60" s="922"/>
      <c r="E60" s="614" t="s">
        <v>228</v>
      </c>
      <c r="F60" s="922"/>
      <c r="G60" s="610" t="s">
        <v>147</v>
      </c>
      <c r="H60" s="922"/>
      <c r="I60" s="936"/>
      <c r="J60" s="939"/>
      <c r="K60" s="945"/>
      <c r="L60" s="613">
        <v>46.5</v>
      </c>
      <c r="M60" s="857">
        <f>ROUNDUP(L60*$A$1,2)</f>
        <v>93</v>
      </c>
    </row>
    <row r="61" spans="1:13" ht="7.5" customHeight="1">
      <c r="A61" s="17"/>
      <c r="B61" s="17"/>
      <c r="C61" s="923"/>
      <c r="D61" s="938"/>
      <c r="E61" s="938"/>
      <c r="F61" s="938"/>
      <c r="G61" s="938"/>
      <c r="H61" s="938"/>
      <c r="I61" s="938"/>
      <c r="J61" s="938"/>
      <c r="K61" s="944"/>
      <c r="L61" s="45"/>
      <c r="M61" s="860"/>
    </row>
    <row r="62" spans="1:13" ht="26.4">
      <c r="A62" s="54"/>
      <c r="B62" s="54" t="s">
        <v>210</v>
      </c>
      <c r="C62" s="632" t="s">
        <v>60</v>
      </c>
      <c r="D62" s="922" t="s">
        <v>29</v>
      </c>
      <c r="E62" s="614" t="s">
        <v>227</v>
      </c>
      <c r="F62" s="610" t="s">
        <v>6</v>
      </c>
      <c r="G62" s="610" t="s">
        <v>61</v>
      </c>
      <c r="H62" s="922" t="s">
        <v>939</v>
      </c>
      <c r="I62" s="936" t="s">
        <v>230</v>
      </c>
      <c r="J62" s="939" t="s">
        <v>240</v>
      </c>
      <c r="K62" s="945" t="s">
        <v>374</v>
      </c>
      <c r="L62" s="641"/>
      <c r="M62" s="857">
        <f>ROUNDUP(30.4*$A$1,2)</f>
        <v>60.8</v>
      </c>
    </row>
    <row r="63" spans="1:13" ht="26.4">
      <c r="A63" s="54"/>
      <c r="B63" s="54" t="s">
        <v>211</v>
      </c>
      <c r="C63" s="619" t="s">
        <v>79</v>
      </c>
      <c r="D63" s="922"/>
      <c r="E63" s="614" t="s">
        <v>228</v>
      </c>
      <c r="F63" s="610" t="s">
        <v>6</v>
      </c>
      <c r="G63" s="610" t="s">
        <v>147</v>
      </c>
      <c r="H63" s="922"/>
      <c r="I63" s="936"/>
      <c r="J63" s="939"/>
      <c r="K63" s="945"/>
      <c r="L63" s="642"/>
      <c r="M63" s="857">
        <f>ROUNDUP(41.3*$A$1,2)</f>
        <v>82.6</v>
      </c>
    </row>
    <row r="64" spans="1:13" ht="8.25" customHeight="1">
      <c r="A64" s="17"/>
      <c r="B64" s="17"/>
      <c r="C64" s="923"/>
      <c r="D64" s="924"/>
      <c r="E64" s="924"/>
      <c r="F64" s="924"/>
      <c r="G64" s="924"/>
      <c r="H64" s="924"/>
      <c r="I64" s="924"/>
      <c r="J64" s="924"/>
      <c r="K64" s="925"/>
      <c r="L64" s="30"/>
      <c r="M64" s="860"/>
    </row>
    <row r="65" spans="1:13" ht="26.4">
      <c r="A65" s="54"/>
      <c r="B65" s="54" t="s">
        <v>212</v>
      </c>
      <c r="C65" s="617" t="s">
        <v>60</v>
      </c>
      <c r="D65" s="922" t="s">
        <v>29</v>
      </c>
      <c r="E65" s="614" t="s">
        <v>227</v>
      </c>
      <c r="F65" s="922" t="s">
        <v>3</v>
      </c>
      <c r="G65" s="610" t="s">
        <v>52</v>
      </c>
      <c r="H65" s="922" t="s">
        <v>974</v>
      </c>
      <c r="I65" s="936" t="s">
        <v>230</v>
      </c>
      <c r="J65" s="939" t="s">
        <v>254</v>
      </c>
      <c r="K65" s="945" t="s">
        <v>245</v>
      </c>
      <c r="L65" s="616">
        <v>61.6</v>
      </c>
      <c r="M65" s="857">
        <f>ROUNDUP(L65*$A$1,2)</f>
        <v>123.2</v>
      </c>
    </row>
    <row r="66" spans="1:13" ht="26.4">
      <c r="A66" s="54"/>
      <c r="B66" s="84" t="s">
        <v>904</v>
      </c>
      <c r="C66" s="619" t="s">
        <v>79</v>
      </c>
      <c r="D66" s="922"/>
      <c r="E66" s="614" t="s">
        <v>228</v>
      </c>
      <c r="F66" s="922"/>
      <c r="G66" s="610" t="s">
        <v>62</v>
      </c>
      <c r="H66" s="922"/>
      <c r="I66" s="936"/>
      <c r="J66" s="939"/>
      <c r="K66" s="945"/>
      <c r="L66" s="616">
        <v>92.06</v>
      </c>
      <c r="M66" s="857">
        <f>ROUNDUP(L66*$A$1,2)</f>
        <v>184.12</v>
      </c>
    </row>
    <row r="67" spans="1:13" ht="8.25" customHeight="1">
      <c r="A67" s="17"/>
      <c r="B67" s="17"/>
      <c r="C67" s="923"/>
      <c r="D67" s="924"/>
      <c r="E67" s="924"/>
      <c r="F67" s="924"/>
      <c r="G67" s="924"/>
      <c r="H67" s="924"/>
      <c r="I67" s="924"/>
      <c r="J67" s="924"/>
      <c r="K67" s="925"/>
      <c r="L67" s="30"/>
      <c r="M67" s="860"/>
    </row>
    <row r="68" spans="1:13" ht="26.4">
      <c r="A68" s="54"/>
      <c r="B68" s="54" t="s">
        <v>214</v>
      </c>
      <c r="C68" s="617" t="s">
        <v>60</v>
      </c>
      <c r="D68" s="922" t="s">
        <v>29</v>
      </c>
      <c r="E68" s="614" t="s">
        <v>227</v>
      </c>
      <c r="F68" s="922" t="s">
        <v>3</v>
      </c>
      <c r="G68" s="610" t="s">
        <v>52</v>
      </c>
      <c r="H68" s="922" t="s">
        <v>974</v>
      </c>
      <c r="I68" s="936" t="s">
        <v>230</v>
      </c>
      <c r="J68" s="939" t="s">
        <v>242</v>
      </c>
      <c r="K68" s="945" t="s">
        <v>245</v>
      </c>
      <c r="L68" s="616">
        <v>61.5</v>
      </c>
      <c r="M68" s="857">
        <f>ROUNDUP(L68*$A$1,2)</f>
        <v>123</v>
      </c>
    </row>
    <row r="69" spans="1:13" ht="26.4">
      <c r="A69" s="54"/>
      <c r="B69" s="54" t="s">
        <v>213</v>
      </c>
      <c r="C69" s="634" t="s">
        <v>79</v>
      </c>
      <c r="D69" s="922"/>
      <c r="E69" s="614" t="s">
        <v>228</v>
      </c>
      <c r="F69" s="922"/>
      <c r="G69" s="610" t="s">
        <v>62</v>
      </c>
      <c r="H69" s="922"/>
      <c r="I69" s="936"/>
      <c r="J69" s="939"/>
      <c r="K69" s="945"/>
      <c r="L69" s="616">
        <v>92.06</v>
      </c>
      <c r="M69" s="857">
        <f>ROUNDUP(L69*$A$1,2)</f>
        <v>184.12</v>
      </c>
    </row>
    <row r="70" spans="1:13">
      <c r="M70" s="865"/>
    </row>
    <row r="71" spans="1:13" ht="41.25" customHeight="1">
      <c r="B71" s="54" t="s">
        <v>1556</v>
      </c>
      <c r="C71" s="934" t="s">
        <v>1557</v>
      </c>
      <c r="D71" s="922" t="s">
        <v>29</v>
      </c>
      <c r="E71" s="937" t="s">
        <v>1567</v>
      </c>
      <c r="F71" s="610">
        <v>2.8</v>
      </c>
      <c r="G71" s="922" t="s">
        <v>1558</v>
      </c>
      <c r="H71" s="935" t="s">
        <v>973</v>
      </c>
      <c r="I71" s="936" t="s">
        <v>1559</v>
      </c>
      <c r="J71" s="608">
        <v>36</v>
      </c>
      <c r="K71" s="615" t="s">
        <v>1560</v>
      </c>
      <c r="L71" s="616">
        <v>76</v>
      </c>
      <c r="M71" s="857">
        <f>ROUNDUP(L71*$A$1,2)</f>
        <v>152</v>
      </c>
    </row>
    <row r="72" spans="1:13" ht="38.25" customHeight="1">
      <c r="B72" s="54" t="s">
        <v>1561</v>
      </c>
      <c r="C72" s="934"/>
      <c r="D72" s="922"/>
      <c r="E72" s="937"/>
      <c r="F72" s="610">
        <v>3.6</v>
      </c>
      <c r="G72" s="922"/>
      <c r="H72" s="935"/>
      <c r="I72" s="936"/>
      <c r="J72" s="608">
        <v>40</v>
      </c>
      <c r="K72" s="615" t="s">
        <v>374</v>
      </c>
      <c r="L72" s="616">
        <v>76</v>
      </c>
      <c r="M72" s="857">
        <f>ROUNDUP(L72*$A$1,2)</f>
        <v>152</v>
      </c>
    </row>
    <row r="73" spans="1:13" ht="42" customHeight="1">
      <c r="B73" s="54" t="s">
        <v>1562</v>
      </c>
      <c r="C73" s="934"/>
      <c r="D73" s="922"/>
      <c r="E73" s="937"/>
      <c r="F73" s="922" t="s">
        <v>1563</v>
      </c>
      <c r="G73" s="922" t="s">
        <v>1564</v>
      </c>
      <c r="H73" s="935" t="s">
        <v>976</v>
      </c>
      <c r="I73" s="936" t="s">
        <v>1559</v>
      </c>
      <c r="J73" s="608">
        <v>18</v>
      </c>
      <c r="K73" s="615" t="s">
        <v>1566</v>
      </c>
      <c r="L73" s="616">
        <v>76</v>
      </c>
      <c r="M73" s="857">
        <f>ROUNDUP(L73*$A$1,2)</f>
        <v>152</v>
      </c>
    </row>
    <row r="74" spans="1:13" ht="45" customHeight="1">
      <c r="B74" s="54" t="s">
        <v>1565</v>
      </c>
      <c r="C74" s="934"/>
      <c r="D74" s="922"/>
      <c r="E74" s="937"/>
      <c r="F74" s="922"/>
      <c r="G74" s="922"/>
      <c r="H74" s="935"/>
      <c r="I74" s="936"/>
      <c r="J74" s="608">
        <v>12</v>
      </c>
      <c r="K74" s="615" t="s">
        <v>1566</v>
      </c>
      <c r="L74" s="616">
        <v>76</v>
      </c>
      <c r="M74" s="857">
        <f>ROUNDUP(L74*$A$1,2)</f>
        <v>152</v>
      </c>
    </row>
  </sheetData>
  <mergeCells count="85">
    <mergeCell ref="A4:B4"/>
    <mergeCell ref="H68:H69"/>
    <mergeCell ref="H62:H63"/>
    <mergeCell ref="I62:I63"/>
    <mergeCell ref="I52:I53"/>
    <mergeCell ref="H59:H60"/>
    <mergeCell ref="I59:I60"/>
    <mergeCell ref="C35:K35"/>
    <mergeCell ref="D68:D69"/>
    <mergeCell ref="I68:I69"/>
    <mergeCell ref="D17:D18"/>
    <mergeCell ref="G9:G10"/>
    <mergeCell ref="F9:F10"/>
    <mergeCell ref="J9:J10"/>
    <mergeCell ref="H17:H18"/>
    <mergeCell ref="J17:J18"/>
    <mergeCell ref="K68:K69"/>
    <mergeCell ref="D65:D66"/>
    <mergeCell ref="C67:K67"/>
    <mergeCell ref="J68:J69"/>
    <mergeCell ref="F68:F69"/>
    <mergeCell ref="F65:F66"/>
    <mergeCell ref="H65:H66"/>
    <mergeCell ref="I65:I66"/>
    <mergeCell ref="J65:J66"/>
    <mergeCell ref="K65:K66"/>
    <mergeCell ref="C64:K64"/>
    <mergeCell ref="K62:K63"/>
    <mergeCell ref="K59:K60"/>
    <mergeCell ref="C61:K61"/>
    <mergeCell ref="J62:J63"/>
    <mergeCell ref="J59:J60"/>
    <mergeCell ref="D59:D60"/>
    <mergeCell ref="D62:D63"/>
    <mergeCell ref="F59:F60"/>
    <mergeCell ref="I24:I25"/>
    <mergeCell ref="J23:J25"/>
    <mergeCell ref="F23:F25"/>
    <mergeCell ref="C57:K57"/>
    <mergeCell ref="F52:F53"/>
    <mergeCell ref="H52:H53"/>
    <mergeCell ref="D52:D53"/>
    <mergeCell ref="J52:J53"/>
    <mergeCell ref="C3:K3"/>
    <mergeCell ref="C4:K4"/>
    <mergeCell ref="C5:K5"/>
    <mergeCell ref="C46:K46"/>
    <mergeCell ref="C27:K27"/>
    <mergeCell ref="J30:J32"/>
    <mergeCell ref="C7:K7"/>
    <mergeCell ref="C19:K19"/>
    <mergeCell ref="K30:K32"/>
    <mergeCell ref="F17:F18"/>
    <mergeCell ref="I30:I32"/>
    <mergeCell ref="J20:J21"/>
    <mergeCell ref="C11:K11"/>
    <mergeCell ref="C15:K15"/>
    <mergeCell ref="C9:C10"/>
    <mergeCell ref="E9:E10"/>
    <mergeCell ref="F20:F21"/>
    <mergeCell ref="C50:K50"/>
    <mergeCell ref="C38:K38"/>
    <mergeCell ref="C40:K40"/>
    <mergeCell ref="D20:D21"/>
    <mergeCell ref="H20:H21"/>
    <mergeCell ref="C34:K34"/>
    <mergeCell ref="G24:G25"/>
    <mergeCell ref="H23:H25"/>
    <mergeCell ref="C47:K47"/>
    <mergeCell ref="H30:H32"/>
    <mergeCell ref="C22:K22"/>
    <mergeCell ref="C48:K48"/>
    <mergeCell ref="D23:D24"/>
    <mergeCell ref="C29:K29"/>
    <mergeCell ref="C42:K42"/>
    <mergeCell ref="C71:C74"/>
    <mergeCell ref="D71:D74"/>
    <mergeCell ref="G71:G72"/>
    <mergeCell ref="H71:H72"/>
    <mergeCell ref="I71:I72"/>
    <mergeCell ref="F73:F74"/>
    <mergeCell ref="G73:G74"/>
    <mergeCell ref="H73:H74"/>
    <mergeCell ref="I73:I74"/>
    <mergeCell ref="E71:E74"/>
  </mergeCells>
  <conditionalFormatting sqref="M3:M5 M46 M1 M75:M65536 M7:M13 M15:M28 M30:M33 M52:M54 M59:M60 M62:M63 M65:M66 M68:M70 M35:M44">
    <cfRule type="expression" dxfId="86" priority="238" stopIfTrue="1">
      <formula>$A$1=1</formula>
    </cfRule>
  </conditionalFormatting>
  <conditionalFormatting sqref="M10:M13 M17:M28 M30:M33 M52:M54 M59:M60 M62:M63 M65:M66 M68:M69 M35:M44">
    <cfRule type="expression" dxfId="85" priority="228" stopIfTrue="1">
      <formula>"$A$1=1"</formula>
    </cfRule>
  </conditionalFormatting>
  <conditionalFormatting sqref="M50:M51 M55 M61 M64 M67 M57:M58">
    <cfRule type="expression" dxfId="84" priority="168" stopIfTrue="1">
      <formula>$A$1=1</formula>
    </cfRule>
  </conditionalFormatting>
  <conditionalFormatting sqref="M55 M61 M64 M67">
    <cfRule type="expression" dxfId="83" priority="167" stopIfTrue="1">
      <formula>"$A$1=1"</formula>
    </cfRule>
  </conditionalFormatting>
  <conditionalFormatting sqref="M48">
    <cfRule type="expression" dxfId="82" priority="165" stopIfTrue="1">
      <formula>$A$1=1</formula>
    </cfRule>
  </conditionalFormatting>
  <conditionalFormatting sqref="M47">
    <cfRule type="expression" dxfId="81" priority="163" stopIfTrue="1">
      <formula>$A$1=1</formula>
    </cfRule>
  </conditionalFormatting>
  <conditionalFormatting sqref="M29">
    <cfRule type="expression" dxfId="80" priority="159" stopIfTrue="1">
      <formula>$A$1=1</formula>
    </cfRule>
  </conditionalFormatting>
  <conditionalFormatting sqref="M71:M74">
    <cfRule type="expression" dxfId="79" priority="2" stopIfTrue="1">
      <formula>$A$1=1</formula>
    </cfRule>
  </conditionalFormatting>
  <conditionalFormatting sqref="M71:M74">
    <cfRule type="expression" dxfId="78" priority="1" stopIfTrue="1">
      <formula>"$A$1=1"</formula>
    </cfRule>
  </conditionalFormatting>
  <printOptions horizontalCentered="1"/>
  <pageMargins left="0.59055118110236227" right="0" top="0.19685039370078741" bottom="0.19685039370078741" header="0" footer="0"/>
  <pageSetup paperSize="9" scale="49" fitToHeight="0" orientation="portrait" r:id="rId1"/>
  <headerFooter scaleWithDoc="0">
    <oddFooter>&amp;R5</oddFooter>
  </headerFooter>
  <ignoredErrors>
    <ignoredError sqref="L17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Q54"/>
  <sheetViews>
    <sheetView showGridLines="0" zoomScaleNormal="100" zoomScaleSheetLayoutView="100" workbookViewId="0">
      <pane ySplit="1" topLeftCell="A2" activePane="bottomLeft" state="frozen"/>
      <selection activeCell="A3" sqref="A3"/>
      <selection pane="bottomLeft" activeCell="S9" sqref="S9"/>
    </sheetView>
  </sheetViews>
  <sheetFormatPr defaultRowHeight="15.6"/>
  <cols>
    <col min="1" max="1" width="24.109375" style="35" customWidth="1"/>
    <col min="2" max="2" width="23" style="52" customWidth="1"/>
    <col min="3" max="3" width="19.5546875" style="3" customWidth="1"/>
    <col min="4" max="4" width="9.5546875" style="3" customWidth="1"/>
    <col min="5" max="5" width="24.44140625" style="4" customWidth="1"/>
    <col min="6" max="6" width="8.88671875" style="4" customWidth="1"/>
    <col min="7" max="7" width="9.33203125" style="4" customWidth="1"/>
    <col min="8" max="8" width="6" style="122" customWidth="1"/>
    <col min="9" max="9" width="13.44140625" style="4" customWidth="1"/>
    <col min="10" max="10" width="9.109375" style="4" customWidth="1"/>
    <col min="11" max="11" width="4" style="5" customWidth="1"/>
    <col min="12" max="12" width="4.109375" style="5" customWidth="1"/>
    <col min="13" max="13" width="5" style="5" customWidth="1"/>
    <col min="14" max="14" width="4.5546875" style="5" customWidth="1"/>
    <col min="15" max="15" width="4.33203125" style="6" customWidth="1"/>
    <col min="16" max="16" width="2.44140625" style="23" hidden="1" customWidth="1"/>
    <col min="17" max="17" width="12.33203125" style="434" customWidth="1"/>
  </cols>
  <sheetData>
    <row r="1" spans="1:17" s="6" customFormat="1" ht="72.599999999999994" customHeight="1">
      <c r="A1" s="332">
        <f>'Акции и спецпредложения'!$A$1</f>
        <v>2</v>
      </c>
      <c r="B1" s="333"/>
      <c r="C1" s="334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6"/>
      <c r="Q1" s="384"/>
    </row>
    <row r="2" spans="1:17" ht="24.9" customHeight="1">
      <c r="A2" s="622"/>
      <c r="B2" s="626" t="s">
        <v>77</v>
      </c>
      <c r="C2" s="622"/>
      <c r="D2" s="622"/>
      <c r="E2" s="622"/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2"/>
      <c r="Q2" s="604" t="s">
        <v>1568</v>
      </c>
    </row>
    <row r="3" spans="1:17" s="18" customFormat="1" ht="15" customHeight="1">
      <c r="A3" s="68"/>
      <c r="B3" s="83"/>
      <c r="C3" s="83"/>
      <c r="D3" s="83"/>
      <c r="E3" s="83"/>
      <c r="F3" s="83"/>
      <c r="G3" s="83"/>
      <c r="H3" s="123"/>
      <c r="I3" s="83"/>
      <c r="J3" s="83"/>
      <c r="K3" s="83"/>
      <c r="L3" s="231"/>
      <c r="M3" s="231"/>
      <c r="N3" s="231"/>
      <c r="O3" s="32"/>
      <c r="P3" s="244"/>
      <c r="Q3" s="435"/>
    </row>
    <row r="4" spans="1:17" s="18" customFormat="1" ht="22.5" customHeight="1">
      <c r="A4" s="88"/>
      <c r="B4" s="970"/>
      <c r="C4" s="970"/>
      <c r="D4" s="970"/>
      <c r="E4" s="83"/>
      <c r="F4" s="83"/>
      <c r="G4" s="949" t="s">
        <v>1313</v>
      </c>
      <c r="H4" s="949"/>
      <c r="I4" s="949"/>
      <c r="J4" s="949"/>
      <c r="K4" s="949"/>
      <c r="L4" s="949"/>
      <c r="M4" s="949"/>
      <c r="N4" s="949"/>
      <c r="O4" s="949"/>
      <c r="P4" s="595">
        <v>309.60000000000002</v>
      </c>
      <c r="Q4" s="857">
        <v>1800</v>
      </c>
    </row>
    <row r="5" spans="1:17" s="18" customFormat="1" ht="21" customHeight="1">
      <c r="A5" s="88"/>
      <c r="B5" s="970"/>
      <c r="C5" s="970"/>
      <c r="D5" s="970"/>
      <c r="E5" s="83"/>
      <c r="F5" s="83"/>
      <c r="G5" s="949" t="s">
        <v>1314</v>
      </c>
      <c r="H5" s="949"/>
      <c r="I5" s="949"/>
      <c r="J5" s="949"/>
      <c r="K5" s="949"/>
      <c r="L5" s="949"/>
      <c r="M5" s="949"/>
      <c r="N5" s="949"/>
      <c r="O5" s="949"/>
      <c r="P5" s="595"/>
      <c r="Q5" s="857">
        <v>2800</v>
      </c>
    </row>
    <row r="6" spans="1:17" s="21" customFormat="1" ht="23.25" customHeight="1">
      <c r="A6" s="88"/>
      <c r="B6" s="970"/>
      <c r="C6" s="970"/>
      <c r="D6" s="970"/>
      <c r="E6" s="83"/>
      <c r="F6" s="83"/>
      <c r="G6" s="951" t="s">
        <v>1315</v>
      </c>
      <c r="H6" s="951"/>
      <c r="I6" s="951"/>
      <c r="J6" s="951"/>
      <c r="K6" s="951"/>
      <c r="L6" s="951"/>
      <c r="M6" s="951"/>
      <c r="N6" s="951"/>
      <c r="O6" s="951"/>
      <c r="P6" s="654"/>
      <c r="Q6" s="857">
        <v>3500</v>
      </c>
    </row>
    <row r="7" spans="1:17" s="21" customFormat="1" ht="23.25" customHeight="1">
      <c r="A7" s="88"/>
      <c r="B7" s="83"/>
      <c r="C7" s="83"/>
      <c r="D7" s="83"/>
      <c r="E7" s="83"/>
      <c r="F7" s="83"/>
      <c r="G7" s="951" t="s">
        <v>149</v>
      </c>
      <c r="H7" s="951"/>
      <c r="I7" s="951"/>
      <c r="J7" s="951"/>
      <c r="K7" s="951"/>
      <c r="L7" s="951"/>
      <c r="M7" s="951"/>
      <c r="N7" s="951"/>
      <c r="O7" s="951"/>
      <c r="P7" s="654"/>
      <c r="Q7" s="857">
        <v>1400</v>
      </c>
    </row>
    <row r="8" spans="1:17" s="21" customFormat="1" ht="21.75" customHeight="1">
      <c r="A8" s="88"/>
      <c r="B8" s="231"/>
      <c r="C8" s="231"/>
      <c r="D8" s="231"/>
      <c r="E8" s="231"/>
      <c r="F8" s="231"/>
      <c r="G8" s="282"/>
      <c r="H8" s="282"/>
      <c r="I8" s="282"/>
      <c r="J8" s="282"/>
      <c r="K8" s="282"/>
      <c r="L8" s="282"/>
      <c r="M8" s="282"/>
      <c r="N8" s="282"/>
      <c r="O8" s="282"/>
      <c r="P8" s="7"/>
      <c r="Q8" s="290"/>
    </row>
    <row r="9" spans="1:17" s="9" customFormat="1" ht="24.9" customHeight="1">
      <c r="A9" s="685"/>
      <c r="B9" s="686" t="s">
        <v>703</v>
      </c>
      <c r="C9" s="685"/>
      <c r="D9" s="685"/>
      <c r="E9" s="685"/>
      <c r="F9" s="685"/>
      <c r="G9" s="685"/>
      <c r="H9" s="685"/>
      <c r="I9" s="685"/>
      <c r="J9" s="685"/>
      <c r="K9" s="685"/>
      <c r="L9" s="685"/>
      <c r="M9" s="685"/>
      <c r="N9" s="685"/>
      <c r="O9" s="685"/>
      <c r="P9" s="622"/>
      <c r="Q9" s="645"/>
    </row>
    <row r="10" spans="1:17" s="18" customFormat="1" ht="42" customHeight="1">
      <c r="A10" s="947"/>
      <c r="B10" s="955" t="s">
        <v>796</v>
      </c>
      <c r="C10" s="929"/>
      <c r="D10" s="929"/>
      <c r="E10" s="929"/>
      <c r="F10" s="929"/>
      <c r="G10" s="929"/>
      <c r="H10" s="929"/>
      <c r="I10" s="929"/>
      <c r="J10" s="929"/>
      <c r="K10" s="929"/>
      <c r="L10" s="929"/>
      <c r="M10" s="929"/>
      <c r="N10" s="929"/>
      <c r="O10" s="956"/>
      <c r="P10" s="24"/>
      <c r="Q10" s="436"/>
    </row>
    <row r="11" spans="1:17" s="18" customFormat="1" ht="45" customHeight="1">
      <c r="A11" s="947"/>
      <c r="B11" s="950" t="s">
        <v>607</v>
      </c>
      <c r="C11" s="950"/>
      <c r="D11" s="950"/>
      <c r="E11" s="950"/>
      <c r="F11" s="950"/>
      <c r="G11" s="950"/>
      <c r="H11" s="950"/>
      <c r="I11" s="950"/>
      <c r="J11" s="950"/>
      <c r="K11" s="950"/>
      <c r="L11" s="950"/>
      <c r="M11" s="950"/>
      <c r="N11" s="950"/>
      <c r="O11" s="950"/>
      <c r="P11" s="24"/>
      <c r="Q11" s="436"/>
    </row>
    <row r="12" spans="1:17" s="18" customFormat="1" ht="55.5" customHeight="1">
      <c r="A12" s="948"/>
      <c r="B12" s="950" t="s">
        <v>887</v>
      </c>
      <c r="C12" s="950"/>
      <c r="D12" s="950"/>
      <c r="E12" s="950"/>
      <c r="F12" s="950"/>
      <c r="G12" s="950"/>
      <c r="H12" s="950"/>
      <c r="I12" s="950"/>
      <c r="J12" s="950"/>
      <c r="K12" s="950"/>
      <c r="L12" s="950"/>
      <c r="M12" s="950"/>
      <c r="N12" s="950"/>
      <c r="O12" s="950"/>
      <c r="P12" s="24"/>
      <c r="Q12" s="436"/>
    </row>
    <row r="13" spans="1:17" s="18" customFormat="1" ht="18.75" customHeight="1">
      <c r="A13" s="643"/>
      <c r="B13" s="644"/>
      <c r="C13" s="926" t="s">
        <v>279</v>
      </c>
      <c r="D13" s="926"/>
      <c r="E13" s="926"/>
      <c r="F13" s="926"/>
      <c r="G13" s="926"/>
      <c r="H13" s="926"/>
      <c r="I13" s="926"/>
      <c r="J13" s="926"/>
      <c r="K13" s="926"/>
      <c r="L13" s="926"/>
      <c r="M13" s="926"/>
      <c r="N13" s="926"/>
      <c r="O13" s="926"/>
      <c r="P13" s="629"/>
      <c r="Q13" s="604" t="s">
        <v>1</v>
      </c>
    </row>
    <row r="14" spans="1:17" s="18" customFormat="1" ht="6.75" customHeight="1">
      <c r="A14" s="80"/>
      <c r="B14" s="81"/>
      <c r="C14" s="82"/>
      <c r="D14" s="82"/>
      <c r="E14" s="82"/>
      <c r="F14" s="82"/>
      <c r="G14" s="82"/>
      <c r="H14" s="124"/>
      <c r="I14" s="82"/>
      <c r="J14" s="82"/>
      <c r="K14" s="82"/>
      <c r="L14" s="82"/>
      <c r="M14" s="82"/>
      <c r="N14" s="82"/>
      <c r="O14" s="82"/>
      <c r="P14" s="82"/>
      <c r="Q14" s="426"/>
    </row>
    <row r="15" spans="1:17" s="18" customFormat="1" ht="20.100000000000001" customHeight="1">
      <c r="A15" s="68"/>
      <c r="B15" s="76"/>
      <c r="C15" s="608" t="s">
        <v>9</v>
      </c>
      <c r="D15" s="608" t="s">
        <v>362</v>
      </c>
      <c r="E15" s="608" t="s">
        <v>360</v>
      </c>
      <c r="F15" s="608" t="s">
        <v>763</v>
      </c>
      <c r="G15" s="608" t="s">
        <v>363</v>
      </c>
      <c r="H15" s="608" t="s">
        <v>971</v>
      </c>
      <c r="I15" s="608" t="s">
        <v>225</v>
      </c>
      <c r="J15" s="608" t="s">
        <v>244</v>
      </c>
      <c r="K15" s="939" t="s">
        <v>226</v>
      </c>
      <c r="L15" s="939"/>
      <c r="M15" s="939"/>
      <c r="N15" s="939"/>
      <c r="O15" s="939"/>
      <c r="P15" s="655"/>
      <c r="Q15" s="433"/>
    </row>
    <row r="16" spans="1:17" s="18" customFormat="1" ht="50.1" customHeight="1">
      <c r="A16" s="77"/>
      <c r="B16" s="66" t="s">
        <v>118</v>
      </c>
      <c r="C16" s="632" t="s">
        <v>40</v>
      </c>
      <c r="D16" s="961" t="s">
        <v>119</v>
      </c>
      <c r="E16" s="614" t="s">
        <v>762</v>
      </c>
      <c r="F16" s="922" t="s">
        <v>3</v>
      </c>
      <c r="G16" s="922" t="s">
        <v>138</v>
      </c>
      <c r="H16" s="922" t="s">
        <v>973</v>
      </c>
      <c r="I16" s="939" t="s">
        <v>275</v>
      </c>
      <c r="J16" s="939" t="s">
        <v>242</v>
      </c>
      <c r="K16" s="945" t="s">
        <v>273</v>
      </c>
      <c r="L16" s="945"/>
      <c r="M16" s="945"/>
      <c r="N16" s="945"/>
      <c r="O16" s="945"/>
      <c r="P16" s="656">
        <v>106.8</v>
      </c>
      <c r="Q16" s="857">
        <f>ROUNDUP(P16*$A$1,2)</f>
        <v>213.6</v>
      </c>
    </row>
    <row r="17" spans="1:17" s="18" customFormat="1" ht="56.25" customHeight="1">
      <c r="A17" s="77"/>
      <c r="B17" s="66" t="s">
        <v>1499</v>
      </c>
      <c r="C17" s="632" t="s">
        <v>1494</v>
      </c>
      <c r="D17" s="898"/>
      <c r="E17" s="614" t="s">
        <v>1497</v>
      </c>
      <c r="F17" s="898"/>
      <c r="G17" s="898"/>
      <c r="H17" s="898"/>
      <c r="I17" s="898"/>
      <c r="J17" s="898"/>
      <c r="K17" s="945" t="s">
        <v>1498</v>
      </c>
      <c r="L17" s="957"/>
      <c r="M17" s="957"/>
      <c r="N17" s="957"/>
      <c r="O17" s="957"/>
      <c r="P17" s="656">
        <v>106.8</v>
      </c>
      <c r="Q17" s="861">
        <f>ROUNDUP(P17*$A$1,2)</f>
        <v>213.6</v>
      </c>
    </row>
    <row r="18" spans="1:17" s="18" customFormat="1" ht="12.75" customHeight="1">
      <c r="A18" s="17"/>
      <c r="B18" s="51"/>
      <c r="C18" s="952"/>
      <c r="D18" s="953"/>
      <c r="E18" s="953"/>
      <c r="F18" s="953"/>
      <c r="G18" s="953"/>
      <c r="H18" s="953"/>
      <c r="I18" s="953"/>
      <c r="J18" s="953"/>
      <c r="K18" s="953"/>
      <c r="L18" s="953"/>
      <c r="M18" s="953"/>
      <c r="N18" s="953"/>
      <c r="O18" s="954"/>
      <c r="P18" s="24"/>
      <c r="Q18" s="432"/>
    </row>
    <row r="19" spans="1:17" s="18" customFormat="1" ht="18.75" customHeight="1">
      <c r="A19" s="643"/>
      <c r="B19" s="644"/>
      <c r="C19" s="926" t="s">
        <v>369</v>
      </c>
      <c r="D19" s="926"/>
      <c r="E19" s="926"/>
      <c r="F19" s="926"/>
      <c r="G19" s="926"/>
      <c r="H19" s="926"/>
      <c r="I19" s="926"/>
      <c r="J19" s="926"/>
      <c r="K19" s="926"/>
      <c r="L19" s="926"/>
      <c r="M19" s="926"/>
      <c r="N19" s="926"/>
      <c r="O19" s="926"/>
      <c r="P19" s="629"/>
      <c r="Q19" s="604" t="s">
        <v>1</v>
      </c>
    </row>
    <row r="20" spans="1:17" s="18" customFormat="1" ht="6.75" customHeight="1">
      <c r="A20" s="17"/>
      <c r="B20" s="51"/>
      <c r="C20" s="65"/>
      <c r="D20" s="65"/>
      <c r="E20" s="65"/>
      <c r="F20" s="65"/>
      <c r="G20" s="65"/>
      <c r="H20" s="120"/>
      <c r="I20" s="65"/>
      <c r="J20" s="65"/>
      <c r="K20" s="65"/>
      <c r="L20" s="65"/>
      <c r="M20" s="65"/>
      <c r="N20" s="65"/>
      <c r="O20" s="65"/>
      <c r="P20" s="24"/>
      <c r="Q20" s="432"/>
    </row>
    <row r="21" spans="1:17" s="18" customFormat="1" ht="20.100000000000001" customHeight="1">
      <c r="A21" s="68"/>
      <c r="B21" s="76"/>
      <c r="C21" s="608" t="s">
        <v>9</v>
      </c>
      <c r="D21" s="608" t="s">
        <v>362</v>
      </c>
      <c r="E21" s="608" t="s">
        <v>360</v>
      </c>
      <c r="F21" s="608" t="s">
        <v>763</v>
      </c>
      <c r="G21" s="608" t="s">
        <v>363</v>
      </c>
      <c r="H21" s="608" t="s">
        <v>971</v>
      </c>
      <c r="I21" s="608" t="s">
        <v>225</v>
      </c>
      <c r="J21" s="608" t="s">
        <v>244</v>
      </c>
      <c r="K21" s="939" t="s">
        <v>226</v>
      </c>
      <c r="L21" s="939"/>
      <c r="M21" s="939"/>
      <c r="N21" s="939"/>
      <c r="O21" s="939"/>
      <c r="P21" s="655"/>
      <c r="Q21" s="433"/>
    </row>
    <row r="22" spans="1:17" s="18" customFormat="1" ht="24" customHeight="1">
      <c r="A22" s="68"/>
      <c r="B22" s="54" t="s">
        <v>778</v>
      </c>
      <c r="C22" s="632" t="s">
        <v>779</v>
      </c>
      <c r="D22" s="922" t="s">
        <v>938</v>
      </c>
      <c r="E22" s="610" t="s">
        <v>891</v>
      </c>
      <c r="F22" s="610" t="s">
        <v>6</v>
      </c>
      <c r="G22" s="610" t="s">
        <v>61</v>
      </c>
      <c r="H22" s="922" t="s">
        <v>939</v>
      </c>
      <c r="I22" s="608" t="s">
        <v>251</v>
      </c>
      <c r="J22" s="939" t="s">
        <v>241</v>
      </c>
      <c r="K22" s="945" t="s">
        <v>374</v>
      </c>
      <c r="L22" s="945"/>
      <c r="M22" s="945"/>
      <c r="N22" s="945"/>
      <c r="O22" s="945"/>
      <c r="P22" s="662">
        <v>43.34</v>
      </c>
      <c r="Q22" s="857">
        <f t="shared" ref="Q22:Q28" si="0">ROUNDUP(P22*$A$1,2)</f>
        <v>86.68</v>
      </c>
    </row>
    <row r="23" spans="1:17" s="18" customFormat="1" ht="30" customHeight="1">
      <c r="A23" s="77"/>
      <c r="B23" s="84" t="s">
        <v>906</v>
      </c>
      <c r="C23" s="632" t="s">
        <v>159</v>
      </c>
      <c r="D23" s="898"/>
      <c r="E23" s="937" t="s">
        <v>1009</v>
      </c>
      <c r="F23" s="922" t="s">
        <v>8</v>
      </c>
      <c r="G23" s="922" t="s">
        <v>54</v>
      </c>
      <c r="H23" s="922"/>
      <c r="I23" s="939" t="s">
        <v>274</v>
      </c>
      <c r="J23" s="939"/>
      <c r="K23" s="945" t="s">
        <v>940</v>
      </c>
      <c r="L23" s="957"/>
      <c r="M23" s="957"/>
      <c r="N23" s="957"/>
      <c r="O23" s="957"/>
      <c r="P23" s="656">
        <v>65</v>
      </c>
      <c r="Q23" s="857">
        <f t="shared" si="0"/>
        <v>130</v>
      </c>
    </row>
    <row r="24" spans="1:17" s="18" customFormat="1" ht="40.5" customHeight="1">
      <c r="A24" s="54"/>
      <c r="B24" s="84" t="s">
        <v>1354</v>
      </c>
      <c r="C24" s="657" t="s">
        <v>1355</v>
      </c>
      <c r="D24" s="898"/>
      <c r="E24" s="978"/>
      <c r="F24" s="894"/>
      <c r="G24" s="894"/>
      <c r="H24" s="922"/>
      <c r="I24" s="971"/>
      <c r="J24" s="939"/>
      <c r="K24" s="957"/>
      <c r="L24" s="957"/>
      <c r="M24" s="957"/>
      <c r="N24" s="957"/>
      <c r="O24" s="957"/>
      <c r="P24" s="656">
        <v>65</v>
      </c>
      <c r="Q24" s="857">
        <f t="shared" si="0"/>
        <v>130</v>
      </c>
    </row>
    <row r="25" spans="1:17" s="18" customFormat="1" ht="30" customHeight="1">
      <c r="A25" s="54"/>
      <c r="B25" s="54" t="s">
        <v>103</v>
      </c>
      <c r="C25" s="632" t="s">
        <v>941</v>
      </c>
      <c r="D25" s="898"/>
      <c r="E25" s="614" t="s">
        <v>759</v>
      </c>
      <c r="F25" s="894"/>
      <c r="G25" s="894"/>
      <c r="H25" s="898"/>
      <c r="I25" s="971"/>
      <c r="J25" s="898"/>
      <c r="K25" s="957"/>
      <c r="L25" s="957"/>
      <c r="M25" s="957"/>
      <c r="N25" s="957"/>
      <c r="O25" s="957"/>
      <c r="P25" s="656">
        <v>80</v>
      </c>
      <c r="Q25" s="857">
        <f t="shared" si="0"/>
        <v>160</v>
      </c>
    </row>
    <row r="26" spans="1:17" s="18" customFormat="1" ht="35.25" customHeight="1">
      <c r="A26" s="54"/>
      <c r="B26" s="54" t="s">
        <v>1501</v>
      </c>
      <c r="C26" s="632" t="s">
        <v>1491</v>
      </c>
      <c r="D26" s="898"/>
      <c r="E26" s="614" t="s">
        <v>1551</v>
      </c>
      <c r="F26" s="894"/>
      <c r="G26" s="894"/>
      <c r="H26" s="898"/>
      <c r="I26" s="971"/>
      <c r="J26" s="898"/>
      <c r="K26" s="969" t="s">
        <v>943</v>
      </c>
      <c r="L26" s="969"/>
      <c r="M26" s="969"/>
      <c r="N26" s="969"/>
      <c r="O26" s="969"/>
      <c r="P26" s="656">
        <v>80</v>
      </c>
      <c r="Q26" s="861">
        <f>ROUNDUP(P26*$A$1,2)</f>
        <v>160</v>
      </c>
    </row>
    <row r="27" spans="1:17" s="18" customFormat="1" ht="102.75" customHeight="1">
      <c r="A27" s="54"/>
      <c r="B27" s="54" t="s">
        <v>1269</v>
      </c>
      <c r="C27" s="658" t="s">
        <v>1277</v>
      </c>
      <c r="D27" s="898"/>
      <c r="E27" s="659" t="s">
        <v>1278</v>
      </c>
      <c r="F27" s="660" t="s">
        <v>8</v>
      </c>
      <c r="G27" s="660" t="s">
        <v>1279</v>
      </c>
      <c r="H27" s="898"/>
      <c r="I27" s="611" t="s">
        <v>1280</v>
      </c>
      <c r="J27" s="660"/>
      <c r="K27" s="940" t="s">
        <v>1312</v>
      </c>
      <c r="L27" s="940"/>
      <c r="M27" s="940"/>
      <c r="N27" s="940"/>
      <c r="O27" s="940"/>
      <c r="P27" s="663">
        <v>168.8</v>
      </c>
      <c r="Q27" s="857">
        <f t="shared" si="0"/>
        <v>337.6</v>
      </c>
    </row>
    <row r="28" spans="1:17" s="18" customFormat="1" ht="86.25" customHeight="1">
      <c r="A28" s="54"/>
      <c r="B28" s="54" t="s">
        <v>1271</v>
      </c>
      <c r="C28" s="658" t="s">
        <v>1293</v>
      </c>
      <c r="D28" s="898"/>
      <c r="E28" s="661" t="s">
        <v>1295</v>
      </c>
      <c r="F28" s="660" t="s">
        <v>8</v>
      </c>
      <c r="G28" s="660" t="s">
        <v>1296</v>
      </c>
      <c r="H28" s="898"/>
      <c r="I28" s="611" t="s">
        <v>1280</v>
      </c>
      <c r="J28" s="660"/>
      <c r="K28" s="940" t="s">
        <v>1294</v>
      </c>
      <c r="L28" s="941"/>
      <c r="M28" s="941"/>
      <c r="N28" s="941"/>
      <c r="O28" s="941"/>
      <c r="P28" s="663">
        <v>326.8</v>
      </c>
      <c r="Q28" s="857">
        <f t="shared" si="0"/>
        <v>653.6</v>
      </c>
    </row>
    <row r="29" spans="1:17" s="18" customFormat="1" ht="14.25" customHeight="1">
      <c r="A29" s="17"/>
      <c r="B29" s="51"/>
      <c r="C29" s="923"/>
      <c r="D29" s="938"/>
      <c r="E29" s="938"/>
      <c r="F29" s="938"/>
      <c r="G29" s="938"/>
      <c r="H29" s="938"/>
      <c r="I29" s="938"/>
      <c r="J29" s="938"/>
      <c r="K29" s="938"/>
      <c r="L29" s="938"/>
      <c r="M29" s="938"/>
      <c r="N29" s="938"/>
      <c r="O29" s="944"/>
      <c r="P29" s="24"/>
      <c r="Q29" s="866"/>
    </row>
    <row r="30" spans="1:17" s="18" customFormat="1" ht="30" customHeight="1">
      <c r="A30" s="54"/>
      <c r="B30" s="54" t="s">
        <v>80</v>
      </c>
      <c r="C30" s="632" t="s">
        <v>969</v>
      </c>
      <c r="D30" s="922" t="s">
        <v>938</v>
      </c>
      <c r="E30" s="614" t="s">
        <v>890</v>
      </c>
      <c r="F30" s="610" t="s">
        <v>6</v>
      </c>
      <c r="G30" s="610" t="s">
        <v>61</v>
      </c>
      <c r="H30" s="922" t="s">
        <v>939</v>
      </c>
      <c r="I30" s="608" t="s">
        <v>261</v>
      </c>
      <c r="J30" s="939" t="s">
        <v>240</v>
      </c>
      <c r="K30" s="945" t="s">
        <v>943</v>
      </c>
      <c r="L30" s="945"/>
      <c r="M30" s="945"/>
      <c r="N30" s="945"/>
      <c r="O30" s="945"/>
      <c r="P30" s="664">
        <v>54.84</v>
      </c>
      <c r="Q30" s="857">
        <f t="shared" ref="Q30:Q36" si="1">ROUNDUP(P30*$A$1,2)</f>
        <v>109.68</v>
      </c>
    </row>
    <row r="31" spans="1:17" s="18" customFormat="1" ht="35.1" customHeight="1">
      <c r="A31" s="54"/>
      <c r="B31" s="84" t="s">
        <v>919</v>
      </c>
      <c r="C31" s="665" t="s">
        <v>1500</v>
      </c>
      <c r="D31" s="922"/>
      <c r="E31" s="666" t="s">
        <v>1490</v>
      </c>
      <c r="F31" s="922" t="s">
        <v>8</v>
      </c>
      <c r="G31" s="922" t="s">
        <v>54</v>
      </c>
      <c r="H31" s="922"/>
      <c r="I31" s="979" t="s">
        <v>257</v>
      </c>
      <c r="J31" s="939"/>
      <c r="K31" s="945"/>
      <c r="L31" s="945"/>
      <c r="M31" s="945"/>
      <c r="N31" s="945"/>
      <c r="O31" s="945"/>
      <c r="P31" s="664">
        <v>63</v>
      </c>
      <c r="Q31" s="857">
        <f t="shared" si="1"/>
        <v>126</v>
      </c>
    </row>
    <row r="32" spans="1:17" s="18" customFormat="1" ht="35.1" customHeight="1">
      <c r="A32" s="54"/>
      <c r="B32" s="54" t="s">
        <v>104</v>
      </c>
      <c r="C32" s="632" t="s">
        <v>941</v>
      </c>
      <c r="D32" s="922"/>
      <c r="E32" s="614" t="s">
        <v>282</v>
      </c>
      <c r="F32" s="894"/>
      <c r="G32" s="894"/>
      <c r="H32" s="922"/>
      <c r="I32" s="898"/>
      <c r="J32" s="898"/>
      <c r="K32" s="957"/>
      <c r="L32" s="957"/>
      <c r="M32" s="957"/>
      <c r="N32" s="957"/>
      <c r="O32" s="957"/>
      <c r="P32" s="664">
        <v>80</v>
      </c>
      <c r="Q32" s="857">
        <f t="shared" si="1"/>
        <v>160</v>
      </c>
    </row>
    <row r="33" spans="1:17" s="18" customFormat="1" ht="35.1" customHeight="1">
      <c r="A33" s="54"/>
      <c r="B33" s="54" t="s">
        <v>1496</v>
      </c>
      <c r="C33" s="632" t="s">
        <v>1494</v>
      </c>
      <c r="D33" s="922"/>
      <c r="E33" s="614" t="s">
        <v>1495</v>
      </c>
      <c r="F33" s="894"/>
      <c r="G33" s="667" t="s">
        <v>1359</v>
      </c>
      <c r="H33" s="922"/>
      <c r="I33" s="898"/>
      <c r="J33" s="898"/>
      <c r="K33" s="957"/>
      <c r="L33" s="957"/>
      <c r="M33" s="957"/>
      <c r="N33" s="957"/>
      <c r="O33" s="957"/>
      <c r="P33" s="664">
        <v>80</v>
      </c>
      <c r="Q33" s="861">
        <f>ROUNDUP(P33*$A$1,2)</f>
        <v>160</v>
      </c>
    </row>
    <row r="34" spans="1:17" s="18" customFormat="1" ht="50.1" customHeight="1">
      <c r="A34" s="54"/>
      <c r="B34" s="54" t="s">
        <v>106</v>
      </c>
      <c r="C34" s="632" t="s">
        <v>942</v>
      </c>
      <c r="D34" s="922"/>
      <c r="E34" s="614" t="s">
        <v>889</v>
      </c>
      <c r="F34" s="894"/>
      <c r="G34" s="610" t="s">
        <v>107</v>
      </c>
      <c r="H34" s="922"/>
      <c r="I34" s="608" t="s">
        <v>250</v>
      </c>
      <c r="J34" s="898"/>
      <c r="K34" s="957"/>
      <c r="L34" s="957"/>
      <c r="M34" s="957"/>
      <c r="N34" s="957"/>
      <c r="O34" s="957"/>
      <c r="P34" s="664">
        <v>116.5</v>
      </c>
      <c r="Q34" s="857">
        <f t="shared" si="1"/>
        <v>233</v>
      </c>
    </row>
    <row r="35" spans="1:17" s="18" customFormat="1" ht="90.75" customHeight="1">
      <c r="A35" s="54"/>
      <c r="B35" s="54" t="s">
        <v>1272</v>
      </c>
      <c r="C35" s="658" t="s">
        <v>1282</v>
      </c>
      <c r="D35" s="961" t="s">
        <v>938</v>
      </c>
      <c r="E35" s="668" t="s">
        <v>1286</v>
      </c>
      <c r="F35" s="961" t="s">
        <v>8</v>
      </c>
      <c r="G35" s="660" t="s">
        <v>1284</v>
      </c>
      <c r="H35" s="961" t="s">
        <v>1281</v>
      </c>
      <c r="I35" s="960" t="s">
        <v>1285</v>
      </c>
      <c r="J35" s="669"/>
      <c r="K35" s="972" t="s">
        <v>1283</v>
      </c>
      <c r="L35" s="972"/>
      <c r="M35" s="972"/>
      <c r="N35" s="972"/>
      <c r="O35" s="972"/>
      <c r="P35" s="664">
        <v>168.8</v>
      </c>
      <c r="Q35" s="857">
        <f t="shared" si="1"/>
        <v>337.6</v>
      </c>
    </row>
    <row r="36" spans="1:17" s="18" customFormat="1" ht="75.75" customHeight="1">
      <c r="A36" s="54"/>
      <c r="B36" s="54" t="s">
        <v>1273</v>
      </c>
      <c r="C36" s="658" t="s">
        <v>1293</v>
      </c>
      <c r="D36" s="898"/>
      <c r="E36" s="668" t="s">
        <v>1298</v>
      </c>
      <c r="F36" s="894"/>
      <c r="G36" s="660" t="s">
        <v>1299</v>
      </c>
      <c r="H36" s="898"/>
      <c r="I36" s="898"/>
      <c r="J36" s="669"/>
      <c r="K36" s="973" t="s">
        <v>1297</v>
      </c>
      <c r="L36" s="973"/>
      <c r="M36" s="973"/>
      <c r="N36" s="973"/>
      <c r="O36" s="973"/>
      <c r="P36" s="664">
        <v>326.8</v>
      </c>
      <c r="Q36" s="857">
        <f t="shared" si="1"/>
        <v>653.6</v>
      </c>
    </row>
    <row r="37" spans="1:17" s="18" customFormat="1" ht="17.25" customHeight="1">
      <c r="A37" s="17"/>
      <c r="B37" s="51"/>
      <c r="C37" s="952"/>
      <c r="D37" s="953"/>
      <c r="E37" s="953"/>
      <c r="F37" s="953"/>
      <c r="G37" s="953"/>
      <c r="H37" s="953"/>
      <c r="I37" s="953"/>
      <c r="J37" s="953"/>
      <c r="K37" s="953"/>
      <c r="L37" s="953"/>
      <c r="M37" s="953"/>
      <c r="N37" s="953"/>
      <c r="O37" s="954"/>
      <c r="P37" s="24"/>
      <c r="Q37" s="866"/>
    </row>
    <row r="38" spans="1:17" s="18" customFormat="1" ht="45" customHeight="1">
      <c r="A38" s="77"/>
      <c r="B38" s="161" t="s">
        <v>920</v>
      </c>
      <c r="C38" s="670" t="s">
        <v>1500</v>
      </c>
      <c r="D38" s="922" t="s">
        <v>938</v>
      </c>
      <c r="E38" s="671" t="s">
        <v>1010</v>
      </c>
      <c r="F38" s="922" t="s">
        <v>3</v>
      </c>
      <c r="G38" s="922" t="s">
        <v>138</v>
      </c>
      <c r="H38" s="922" t="s">
        <v>980</v>
      </c>
      <c r="I38" s="939" t="s">
        <v>275</v>
      </c>
      <c r="J38" s="922" t="s">
        <v>242</v>
      </c>
      <c r="K38" s="945" t="s">
        <v>944</v>
      </c>
      <c r="L38" s="963"/>
      <c r="M38" s="963"/>
      <c r="N38" s="963"/>
      <c r="O38" s="963"/>
      <c r="P38" s="672">
        <v>78.8</v>
      </c>
      <c r="Q38" s="867">
        <f>ROUNDUP(P38*$A$1,2)</f>
        <v>157.6</v>
      </c>
    </row>
    <row r="39" spans="1:17" s="18" customFormat="1" ht="35.1" customHeight="1">
      <c r="A39" s="77"/>
      <c r="B39" s="66" t="s">
        <v>101</v>
      </c>
      <c r="C39" s="658" t="s">
        <v>937</v>
      </c>
      <c r="D39" s="898"/>
      <c r="E39" s="614" t="s">
        <v>1489</v>
      </c>
      <c r="F39" s="967"/>
      <c r="G39" s="977"/>
      <c r="H39" s="963"/>
      <c r="I39" s="967"/>
      <c r="J39" s="967"/>
      <c r="K39" s="963"/>
      <c r="L39" s="963"/>
      <c r="M39" s="963"/>
      <c r="N39" s="963"/>
      <c r="O39" s="963"/>
      <c r="P39" s="672">
        <v>123.34</v>
      </c>
      <c r="Q39" s="867">
        <f>ROUNDUP(P39*$A$1,2)</f>
        <v>246.68</v>
      </c>
    </row>
    <row r="40" spans="1:17" s="18" customFormat="1" ht="49.5" customHeight="1">
      <c r="A40" s="77"/>
      <c r="B40" s="66" t="s">
        <v>1487</v>
      </c>
      <c r="C40" s="658" t="s">
        <v>1491</v>
      </c>
      <c r="D40" s="898"/>
      <c r="E40" s="614" t="s">
        <v>1488</v>
      </c>
      <c r="F40" s="967"/>
      <c r="G40" s="977"/>
      <c r="H40" s="963"/>
      <c r="I40" s="898"/>
      <c r="J40" s="898"/>
      <c r="K40" s="971"/>
      <c r="L40" s="971"/>
      <c r="M40" s="971"/>
      <c r="N40" s="971"/>
      <c r="O40" s="971"/>
      <c r="P40" s="672">
        <v>123.34</v>
      </c>
      <c r="Q40" s="868">
        <f>ROUNDUP(P40*$A$1,2)</f>
        <v>246.68</v>
      </c>
    </row>
    <row r="41" spans="1:17" s="18" customFormat="1" ht="89.25" customHeight="1">
      <c r="A41" s="77"/>
      <c r="B41" s="66" t="s">
        <v>1274</v>
      </c>
      <c r="C41" s="658" t="s">
        <v>1282</v>
      </c>
      <c r="D41" s="898"/>
      <c r="E41" s="668" t="s">
        <v>1303</v>
      </c>
      <c r="F41" s="967"/>
      <c r="G41" s="673" t="s">
        <v>1288</v>
      </c>
      <c r="H41" s="962" t="s">
        <v>974</v>
      </c>
      <c r="I41" s="674" t="s">
        <v>1285</v>
      </c>
      <c r="J41" s="675"/>
      <c r="K41" s="965" t="s">
        <v>1287</v>
      </c>
      <c r="L41" s="965"/>
      <c r="M41" s="965"/>
      <c r="N41" s="965"/>
      <c r="O41" s="965"/>
      <c r="P41" s="672">
        <v>292</v>
      </c>
      <c r="Q41" s="869">
        <f>ROUNDUP(P41*$A$1,2)</f>
        <v>584</v>
      </c>
    </row>
    <row r="42" spans="1:17" s="18" customFormat="1" ht="80.25" customHeight="1">
      <c r="A42" s="77"/>
      <c r="B42" s="66" t="s">
        <v>1275</v>
      </c>
      <c r="C42" s="658" t="s">
        <v>1293</v>
      </c>
      <c r="D42" s="898"/>
      <c r="E42" s="661" t="s">
        <v>1302</v>
      </c>
      <c r="F42" s="967"/>
      <c r="G42" s="676" t="s">
        <v>1301</v>
      </c>
      <c r="H42" s="963"/>
      <c r="I42" s="674" t="s">
        <v>1292</v>
      </c>
      <c r="J42" s="675"/>
      <c r="K42" s="965" t="s">
        <v>1294</v>
      </c>
      <c r="L42" s="965"/>
      <c r="M42" s="965"/>
      <c r="N42" s="965"/>
      <c r="O42" s="965"/>
      <c r="P42" s="672">
        <v>502.5</v>
      </c>
      <c r="Q42" s="869">
        <f>ROUNDUP(P42*$A$1,2)</f>
        <v>1005</v>
      </c>
    </row>
    <row r="43" spans="1:17" s="18" customFormat="1" ht="13.5" customHeight="1">
      <c r="A43" s="17"/>
      <c r="B43" s="51"/>
      <c r="C43" s="952"/>
      <c r="D43" s="953"/>
      <c r="E43" s="953"/>
      <c r="F43" s="953"/>
      <c r="G43" s="953"/>
      <c r="H43" s="953"/>
      <c r="I43" s="953"/>
      <c r="J43" s="953"/>
      <c r="K43" s="953"/>
      <c r="L43" s="953"/>
      <c r="M43" s="953"/>
      <c r="N43" s="953"/>
      <c r="O43" s="954"/>
      <c r="P43" s="24"/>
      <c r="Q43" s="866"/>
    </row>
    <row r="44" spans="1:17" s="18" customFormat="1" ht="35.1" customHeight="1">
      <c r="A44" s="54"/>
      <c r="B44" s="54" t="s">
        <v>81</v>
      </c>
      <c r="C44" s="632" t="s">
        <v>159</v>
      </c>
      <c r="D44" s="610" t="s">
        <v>34</v>
      </c>
      <c r="E44" s="614" t="s">
        <v>282</v>
      </c>
      <c r="F44" s="610" t="s">
        <v>3</v>
      </c>
      <c r="G44" s="610" t="s">
        <v>138</v>
      </c>
      <c r="H44" s="610" t="s">
        <v>69</v>
      </c>
      <c r="I44" s="608" t="s">
        <v>261</v>
      </c>
      <c r="J44" s="610"/>
      <c r="K44" s="945" t="s">
        <v>287</v>
      </c>
      <c r="L44" s="945"/>
      <c r="M44" s="945"/>
      <c r="N44" s="945"/>
      <c r="O44" s="945"/>
      <c r="P44" s="664">
        <v>158.34</v>
      </c>
      <c r="Q44" s="857">
        <f>ROUNDUP(P44*$A$1,2)</f>
        <v>316.68</v>
      </c>
    </row>
    <row r="45" spans="1:17" s="18" customFormat="1" ht="16.5" customHeight="1">
      <c r="A45" s="17"/>
      <c r="B45" s="51"/>
      <c r="C45" s="958"/>
      <c r="D45" s="950"/>
      <c r="E45" s="950"/>
      <c r="F45" s="950"/>
      <c r="G45" s="950"/>
      <c r="H45" s="950"/>
      <c r="I45" s="950"/>
      <c r="J45" s="950"/>
      <c r="K45" s="950"/>
      <c r="L45" s="950"/>
      <c r="M45" s="950"/>
      <c r="N45" s="950"/>
      <c r="O45" s="959"/>
      <c r="P45" s="24"/>
      <c r="Q45" s="862"/>
    </row>
    <row r="46" spans="1:17" s="18" customFormat="1" ht="30" customHeight="1">
      <c r="A46" s="77"/>
      <c r="B46" s="161" t="s">
        <v>148</v>
      </c>
      <c r="C46" s="658" t="s">
        <v>969</v>
      </c>
      <c r="D46" s="961" t="s">
        <v>34</v>
      </c>
      <c r="E46" s="659" t="s">
        <v>283</v>
      </c>
      <c r="F46" s="961" t="s">
        <v>3</v>
      </c>
      <c r="G46" s="660" t="s">
        <v>78</v>
      </c>
      <c r="H46" s="961" t="s">
        <v>981</v>
      </c>
      <c r="I46" s="611" t="s">
        <v>261</v>
      </c>
      <c r="J46" s="960" t="s">
        <v>243</v>
      </c>
      <c r="K46" s="940" t="s">
        <v>946</v>
      </c>
      <c r="L46" s="940"/>
      <c r="M46" s="940"/>
      <c r="N46" s="940"/>
      <c r="O46" s="940"/>
      <c r="P46" s="664">
        <v>88.4</v>
      </c>
      <c r="Q46" s="857">
        <f t="shared" ref="Q46:Q52" si="2">ROUNDUP(P46*$A$1,2)</f>
        <v>176.8</v>
      </c>
    </row>
    <row r="47" spans="1:17" s="18" customFormat="1" ht="30" customHeight="1">
      <c r="A47" s="77"/>
      <c r="B47" s="161" t="s">
        <v>921</v>
      </c>
      <c r="C47" s="658" t="s">
        <v>936</v>
      </c>
      <c r="D47" s="961"/>
      <c r="E47" s="659" t="s">
        <v>945</v>
      </c>
      <c r="F47" s="961"/>
      <c r="G47" s="961" t="s">
        <v>138</v>
      </c>
      <c r="H47" s="961"/>
      <c r="I47" s="960" t="s">
        <v>276</v>
      </c>
      <c r="J47" s="960"/>
      <c r="K47" s="940"/>
      <c r="L47" s="940"/>
      <c r="M47" s="940"/>
      <c r="N47" s="940"/>
      <c r="O47" s="940"/>
      <c r="P47" s="664">
        <v>88.4</v>
      </c>
      <c r="Q47" s="857">
        <f>ROUNDUP(P47*$A$1,2)</f>
        <v>176.8</v>
      </c>
    </row>
    <row r="48" spans="1:17" s="18" customFormat="1" ht="35.1" customHeight="1">
      <c r="A48" s="77"/>
      <c r="B48" s="161" t="s">
        <v>102</v>
      </c>
      <c r="C48" s="658" t="s">
        <v>764</v>
      </c>
      <c r="D48" s="961"/>
      <c r="E48" s="659" t="s">
        <v>282</v>
      </c>
      <c r="F48" s="961"/>
      <c r="G48" s="964"/>
      <c r="H48" s="961"/>
      <c r="I48" s="964"/>
      <c r="J48" s="960"/>
      <c r="K48" s="940"/>
      <c r="L48" s="940"/>
      <c r="M48" s="940"/>
      <c r="N48" s="940"/>
      <c r="O48" s="940"/>
      <c r="P48" s="664">
        <v>130</v>
      </c>
      <c r="Q48" s="857">
        <f t="shared" si="2"/>
        <v>260</v>
      </c>
    </row>
    <row r="49" spans="1:17" s="18" customFormat="1" ht="35.1" customHeight="1">
      <c r="A49" s="77"/>
      <c r="B49" s="161" t="s">
        <v>1492</v>
      </c>
      <c r="C49" s="658" t="s">
        <v>1491</v>
      </c>
      <c r="D49" s="961"/>
      <c r="E49" s="659" t="s">
        <v>1493</v>
      </c>
      <c r="F49" s="961"/>
      <c r="G49" s="964"/>
      <c r="H49" s="961"/>
      <c r="I49" s="964"/>
      <c r="J49" s="960"/>
      <c r="K49" s="940"/>
      <c r="L49" s="940"/>
      <c r="M49" s="940"/>
      <c r="N49" s="940"/>
      <c r="O49" s="940"/>
      <c r="P49" s="664">
        <v>130</v>
      </c>
      <c r="Q49" s="861">
        <f>ROUNDUP(P49*$A$1,2)</f>
        <v>260</v>
      </c>
    </row>
    <row r="50" spans="1:17" s="18" customFormat="1" ht="39.9" customHeight="1">
      <c r="A50" s="77"/>
      <c r="B50" s="161" t="s">
        <v>136</v>
      </c>
      <c r="C50" s="658" t="s">
        <v>137</v>
      </c>
      <c r="D50" s="961"/>
      <c r="E50" s="659" t="s">
        <v>277</v>
      </c>
      <c r="F50" s="660" t="s">
        <v>1360</v>
      </c>
      <c r="G50" s="660" t="s">
        <v>1361</v>
      </c>
      <c r="H50" s="961"/>
      <c r="I50" s="964"/>
      <c r="J50" s="960"/>
      <c r="K50" s="940"/>
      <c r="L50" s="940"/>
      <c r="M50" s="940"/>
      <c r="N50" s="940"/>
      <c r="O50" s="940"/>
      <c r="P50" s="664">
        <v>398.1</v>
      </c>
      <c r="Q50" s="857">
        <f t="shared" si="2"/>
        <v>796.2</v>
      </c>
    </row>
    <row r="51" spans="1:17" s="18" customFormat="1" ht="96" customHeight="1">
      <c r="A51" s="77"/>
      <c r="B51" s="526" t="s">
        <v>1270</v>
      </c>
      <c r="C51" s="677" t="s">
        <v>1277</v>
      </c>
      <c r="D51" s="968"/>
      <c r="E51" s="678" t="s">
        <v>1289</v>
      </c>
      <c r="F51" s="964" t="s">
        <v>3</v>
      </c>
      <c r="G51" s="669" t="s">
        <v>1288</v>
      </c>
      <c r="H51" s="976" t="s">
        <v>1290</v>
      </c>
      <c r="I51" s="679" t="s">
        <v>1292</v>
      </c>
      <c r="J51" s="680"/>
      <c r="K51" s="975" t="s">
        <v>1291</v>
      </c>
      <c r="L51" s="975"/>
      <c r="M51" s="975"/>
      <c r="N51" s="975"/>
      <c r="O51" s="975"/>
      <c r="P51" s="664">
        <v>292.7</v>
      </c>
      <c r="Q51" s="857">
        <f t="shared" si="2"/>
        <v>585.4</v>
      </c>
    </row>
    <row r="52" spans="1:17" s="18" customFormat="1" ht="81" customHeight="1">
      <c r="A52" s="77"/>
      <c r="B52" s="526" t="s">
        <v>1276</v>
      </c>
      <c r="C52" s="680" t="s">
        <v>1293</v>
      </c>
      <c r="D52" s="966"/>
      <c r="E52" s="681" t="s">
        <v>1304</v>
      </c>
      <c r="F52" s="966"/>
      <c r="G52" s="682" t="s">
        <v>1300</v>
      </c>
      <c r="H52" s="894"/>
      <c r="I52" s="683" t="s">
        <v>1305</v>
      </c>
      <c r="J52" s="684"/>
      <c r="K52" s="965" t="s">
        <v>1366</v>
      </c>
      <c r="L52" s="974"/>
      <c r="M52" s="974"/>
      <c r="N52" s="974"/>
      <c r="O52" s="974"/>
      <c r="P52" s="664">
        <v>502.5</v>
      </c>
      <c r="Q52" s="857">
        <f t="shared" si="2"/>
        <v>1005</v>
      </c>
    </row>
    <row r="53" spans="1:17" s="18" customFormat="1" ht="15" customHeight="1">
      <c r="A53" s="17"/>
      <c r="B53" s="51"/>
      <c r="C53" s="952"/>
      <c r="D53" s="953"/>
      <c r="E53" s="953"/>
      <c r="F53" s="953"/>
      <c r="G53" s="953"/>
      <c r="H53" s="953"/>
      <c r="I53" s="953"/>
      <c r="J53" s="953"/>
      <c r="K53" s="953"/>
      <c r="L53" s="953"/>
      <c r="M53" s="953"/>
      <c r="N53" s="953"/>
      <c r="O53" s="954"/>
      <c r="P53" s="24"/>
      <c r="Q53" s="866"/>
    </row>
    <row r="54" spans="1:17" s="18" customFormat="1" ht="60" customHeight="1">
      <c r="A54" s="77"/>
      <c r="B54" s="54" t="s">
        <v>120</v>
      </c>
      <c r="C54" s="632" t="s">
        <v>108</v>
      </c>
      <c r="D54" s="610" t="s">
        <v>34</v>
      </c>
      <c r="E54" s="614" t="s">
        <v>888</v>
      </c>
      <c r="F54" s="610" t="s">
        <v>121</v>
      </c>
      <c r="G54" s="610" t="s">
        <v>122</v>
      </c>
      <c r="H54" s="610" t="s">
        <v>69</v>
      </c>
      <c r="I54" s="608" t="s">
        <v>261</v>
      </c>
      <c r="J54" s="610"/>
      <c r="K54" s="945" t="s">
        <v>765</v>
      </c>
      <c r="L54" s="945"/>
      <c r="M54" s="945"/>
      <c r="N54" s="945"/>
      <c r="O54" s="945"/>
      <c r="P54" s="664">
        <v>170</v>
      </c>
      <c r="Q54" s="857">
        <f>ROUNDUP(P54*$A$1,2)</f>
        <v>340</v>
      </c>
    </row>
  </sheetData>
  <mergeCells count="75">
    <mergeCell ref="D35:D36"/>
    <mergeCell ref="E23:E24"/>
    <mergeCell ref="H35:H36"/>
    <mergeCell ref="I38:I40"/>
    <mergeCell ref="J38:J40"/>
    <mergeCell ref="D30:D34"/>
    <mergeCell ref="I31:I33"/>
    <mergeCell ref="H30:H34"/>
    <mergeCell ref="J22:J26"/>
    <mergeCell ref="H51:H52"/>
    <mergeCell ref="F35:F36"/>
    <mergeCell ref="F46:F49"/>
    <mergeCell ref="G47:G49"/>
    <mergeCell ref="G38:G40"/>
    <mergeCell ref="H38:H40"/>
    <mergeCell ref="K35:O35"/>
    <mergeCell ref="I35:I36"/>
    <mergeCell ref="K38:O40"/>
    <mergeCell ref="K36:O36"/>
    <mergeCell ref="K52:O52"/>
    <mergeCell ref="K51:O51"/>
    <mergeCell ref="K42:O42"/>
    <mergeCell ref="G5:O5"/>
    <mergeCell ref="C13:O13"/>
    <mergeCell ref="B11:O11"/>
    <mergeCell ref="C29:O29"/>
    <mergeCell ref="B4:D6"/>
    <mergeCell ref="H16:H17"/>
    <mergeCell ref="F23:F26"/>
    <mergeCell ref="G23:G26"/>
    <mergeCell ref="D16:D17"/>
    <mergeCell ref="K27:O27"/>
    <mergeCell ref="D22:D28"/>
    <mergeCell ref="H22:H28"/>
    <mergeCell ref="K23:O25"/>
    <mergeCell ref="K28:O28"/>
    <mergeCell ref="I23:I26"/>
    <mergeCell ref="K22:O22"/>
    <mergeCell ref="K26:O26"/>
    <mergeCell ref="F31:F34"/>
    <mergeCell ref="K30:O34"/>
    <mergeCell ref="J30:J34"/>
    <mergeCell ref="G31:G32"/>
    <mergeCell ref="K54:O54"/>
    <mergeCell ref="C53:O53"/>
    <mergeCell ref="C37:O37"/>
    <mergeCell ref="C45:O45"/>
    <mergeCell ref="K46:O50"/>
    <mergeCell ref="C43:O43"/>
    <mergeCell ref="J46:J50"/>
    <mergeCell ref="H46:H50"/>
    <mergeCell ref="H41:H42"/>
    <mergeCell ref="I47:I50"/>
    <mergeCell ref="K44:O44"/>
    <mergeCell ref="K41:O41"/>
    <mergeCell ref="F51:F52"/>
    <mergeCell ref="F38:F42"/>
    <mergeCell ref="D46:D52"/>
    <mergeCell ref="D38:D42"/>
    <mergeCell ref="A10:A12"/>
    <mergeCell ref="G4:O4"/>
    <mergeCell ref="B12:O12"/>
    <mergeCell ref="G6:O6"/>
    <mergeCell ref="K21:O21"/>
    <mergeCell ref="C18:O18"/>
    <mergeCell ref="G7:O7"/>
    <mergeCell ref="B10:O10"/>
    <mergeCell ref="C19:O19"/>
    <mergeCell ref="K15:O15"/>
    <mergeCell ref="K17:O17"/>
    <mergeCell ref="I16:I17"/>
    <mergeCell ref="J16:J17"/>
    <mergeCell ref="G16:G17"/>
    <mergeCell ref="F16:F17"/>
    <mergeCell ref="K16:O16"/>
  </mergeCells>
  <conditionalFormatting sqref="Q10:Q12 Q20 Q56:Q65536 Q1 Q3 Q15:Q18 Q46:Q54 Q27:Q44">
    <cfRule type="expression" dxfId="77" priority="230" stopIfTrue="1">
      <formula>$A$1=1</formula>
    </cfRule>
  </conditionalFormatting>
  <conditionalFormatting sqref="Q21">
    <cfRule type="expression" dxfId="76" priority="113" stopIfTrue="1">
      <formula>$A$1=1</formula>
    </cfRule>
  </conditionalFormatting>
  <conditionalFormatting sqref="Q45">
    <cfRule type="expression" dxfId="75" priority="104" stopIfTrue="1">
      <formula>$A$1=1</formula>
    </cfRule>
  </conditionalFormatting>
  <conditionalFormatting sqref="Q22">
    <cfRule type="expression" dxfId="74" priority="62" stopIfTrue="1">
      <formula>$A$1=1</formula>
    </cfRule>
  </conditionalFormatting>
  <conditionalFormatting sqref="Q23">
    <cfRule type="expression" dxfId="73" priority="61" stopIfTrue="1">
      <formula>$A$1=1</formula>
    </cfRule>
  </conditionalFormatting>
  <conditionalFormatting sqref="Q25">
    <cfRule type="expression" dxfId="72" priority="60" stopIfTrue="1">
      <formula>$A$1=1</formula>
    </cfRule>
  </conditionalFormatting>
  <conditionalFormatting sqref="Q24">
    <cfRule type="expression" dxfId="71" priority="33" stopIfTrue="1">
      <formula>$A$1=1</formula>
    </cfRule>
  </conditionalFormatting>
  <conditionalFormatting sqref="Q26">
    <cfRule type="expression" dxfId="70" priority="11" stopIfTrue="1">
      <formula>$A$1=1</formula>
    </cfRule>
  </conditionalFormatting>
  <printOptions horizontalCentered="1"/>
  <pageMargins left="0.59055118110236227" right="0" top="0.19685039370078741" bottom="0.19685039370078741" header="0" footer="0"/>
  <pageSetup paperSize="9" scale="41" fitToHeight="0" orientation="portrait" r:id="rId1"/>
  <headerFooter scaleWithDoc="0">
    <oddFooter>&amp;R6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Q56"/>
  <sheetViews>
    <sheetView showGridLines="0" zoomScaleNormal="100" zoomScaleSheetLayoutView="100" workbookViewId="0">
      <pane ySplit="1" topLeftCell="A2" activePane="bottomLeft" state="frozen"/>
      <selection activeCell="S6" sqref="S6"/>
      <selection pane="bottomLeft" activeCell="K9" sqref="K9:O9"/>
    </sheetView>
  </sheetViews>
  <sheetFormatPr defaultColWidth="9.109375" defaultRowHeight="15.6"/>
  <cols>
    <col min="1" max="1" width="24.109375" style="35" customWidth="1"/>
    <col min="2" max="2" width="28.88671875" style="52" customWidth="1"/>
    <col min="3" max="3" width="20.33203125" style="3" customWidth="1"/>
    <col min="4" max="4" width="9.5546875" style="3" customWidth="1"/>
    <col min="5" max="5" width="23.88671875" style="4" customWidth="1"/>
    <col min="6" max="6" width="8.33203125" style="4" customWidth="1"/>
    <col min="7" max="7" width="8.44140625" style="4" customWidth="1"/>
    <col min="8" max="8" width="5.5546875" style="122" customWidth="1"/>
    <col min="9" max="9" width="14.6640625" style="4" customWidth="1"/>
    <col min="10" max="10" width="9.5546875" style="4" customWidth="1"/>
    <col min="11" max="14" width="5.6640625" style="5" customWidth="1"/>
    <col min="15" max="15" width="4.5546875" style="6" customWidth="1"/>
    <col min="16" max="16" width="0.109375" style="23" customWidth="1"/>
    <col min="17" max="17" width="12.44140625" style="434" customWidth="1"/>
    <col min="18" max="16384" width="9.109375" style="21"/>
  </cols>
  <sheetData>
    <row r="1" spans="1:17" s="6" customFormat="1" ht="74.400000000000006" customHeight="1">
      <c r="A1" s="337">
        <f>'Акции и спецпредложения'!$A$1</f>
        <v>2</v>
      </c>
      <c r="B1" s="333"/>
      <c r="C1" s="334"/>
      <c r="D1" s="335"/>
      <c r="E1" s="335"/>
      <c r="F1" s="335"/>
      <c r="G1" s="335"/>
      <c r="H1" s="335"/>
      <c r="I1" s="335"/>
      <c r="J1" s="983"/>
      <c r="K1" s="983"/>
      <c r="L1" s="983"/>
      <c r="M1" s="983"/>
      <c r="N1" s="983"/>
      <c r="O1" s="335"/>
      <c r="P1" s="336"/>
      <c r="Q1" s="384"/>
    </row>
    <row r="2" spans="1:17" s="7" customFormat="1" ht="24.9" customHeight="1">
      <c r="A2" s="622"/>
      <c r="B2" s="980" t="s">
        <v>278</v>
      </c>
      <c r="C2" s="980"/>
      <c r="D2" s="980"/>
      <c r="E2" s="980"/>
      <c r="F2" s="980"/>
      <c r="G2" s="980"/>
      <c r="H2" s="980"/>
      <c r="I2" s="980"/>
      <c r="J2" s="980"/>
      <c r="K2" s="980"/>
      <c r="L2" s="980"/>
      <c r="M2" s="980"/>
      <c r="N2" s="980"/>
      <c r="O2" s="980"/>
      <c r="P2" s="716"/>
      <c r="Q2" s="717"/>
    </row>
    <row r="3" spans="1:17" s="18" customFormat="1" ht="36" customHeight="1">
      <c r="A3" s="245"/>
      <c r="B3" s="955" t="s">
        <v>767</v>
      </c>
      <c r="C3" s="929"/>
      <c r="D3" s="929"/>
      <c r="E3" s="929"/>
      <c r="F3" s="929"/>
      <c r="G3" s="929"/>
      <c r="H3" s="929"/>
      <c r="I3" s="929"/>
      <c r="J3" s="929"/>
      <c r="K3" s="929"/>
      <c r="L3" s="929"/>
      <c r="M3" s="929"/>
      <c r="N3" s="929"/>
      <c r="O3" s="956"/>
      <c r="P3" s="24"/>
      <c r="Q3" s="432"/>
    </row>
    <row r="4" spans="1:17" s="18" customFormat="1" ht="56.25" customHeight="1">
      <c r="A4" s="245"/>
      <c r="B4" s="929" t="s">
        <v>766</v>
      </c>
      <c r="C4" s="929"/>
      <c r="D4" s="929"/>
      <c r="E4" s="929"/>
      <c r="F4" s="929"/>
      <c r="G4" s="929"/>
      <c r="H4" s="929"/>
      <c r="I4" s="929"/>
      <c r="J4" s="929"/>
      <c r="K4" s="929"/>
      <c r="L4" s="929"/>
      <c r="M4" s="929"/>
      <c r="N4" s="929"/>
      <c r="O4" s="929"/>
      <c r="P4" s="24"/>
      <c r="Q4" s="432"/>
    </row>
    <row r="5" spans="1:17" s="18" customFormat="1" ht="63" customHeight="1">
      <c r="A5" s="246" t="s">
        <v>572</v>
      </c>
      <c r="B5" s="953" t="s">
        <v>892</v>
      </c>
      <c r="C5" s="953"/>
      <c r="D5" s="953"/>
      <c r="E5" s="953"/>
      <c r="F5" s="953"/>
      <c r="G5" s="953"/>
      <c r="H5" s="953"/>
      <c r="I5" s="953"/>
      <c r="J5" s="953"/>
      <c r="K5" s="953"/>
      <c r="L5" s="953"/>
      <c r="M5" s="953"/>
      <c r="N5" s="953"/>
      <c r="O5" s="953"/>
      <c r="P5" s="24"/>
      <c r="Q5" s="432"/>
    </row>
    <row r="6" spans="1:17" s="18" customFormat="1" ht="18.75" customHeight="1">
      <c r="A6" s="643"/>
      <c r="B6" s="644"/>
      <c r="C6" s="926" t="s">
        <v>297</v>
      </c>
      <c r="D6" s="926"/>
      <c r="E6" s="926"/>
      <c r="F6" s="926"/>
      <c r="G6" s="926"/>
      <c r="H6" s="926"/>
      <c r="I6" s="926"/>
      <c r="J6" s="926"/>
      <c r="K6" s="926"/>
      <c r="L6" s="926"/>
      <c r="M6" s="926"/>
      <c r="N6" s="926"/>
      <c r="O6" s="926"/>
      <c r="P6" s="629"/>
      <c r="Q6" s="604" t="s">
        <v>1568</v>
      </c>
    </row>
    <row r="7" spans="1:17" s="18" customFormat="1" ht="9" customHeight="1">
      <c r="A7" s="80"/>
      <c r="B7" s="81"/>
      <c r="C7" s="82"/>
      <c r="D7" s="82"/>
      <c r="E7" s="82"/>
      <c r="F7" s="82"/>
      <c r="G7" s="82"/>
      <c r="H7" s="124"/>
      <c r="I7" s="82"/>
      <c r="J7" s="82"/>
      <c r="K7" s="82"/>
      <c r="L7" s="82"/>
      <c r="M7" s="82"/>
      <c r="N7" s="82"/>
      <c r="O7" s="82"/>
      <c r="P7" s="82"/>
      <c r="Q7" s="426"/>
    </row>
    <row r="8" spans="1:17" s="18" customFormat="1" ht="20.100000000000001" customHeight="1">
      <c r="A8"/>
      <c r="B8" s="76"/>
      <c r="C8" s="608" t="s">
        <v>9</v>
      </c>
      <c r="D8" s="608" t="s">
        <v>362</v>
      </c>
      <c r="E8" s="608" t="s">
        <v>360</v>
      </c>
      <c r="F8" s="608" t="s">
        <v>361</v>
      </c>
      <c r="G8" s="608" t="s">
        <v>363</v>
      </c>
      <c r="H8" s="608" t="s">
        <v>971</v>
      </c>
      <c r="I8" s="608" t="s">
        <v>225</v>
      </c>
      <c r="J8" s="608" t="s">
        <v>244</v>
      </c>
      <c r="K8" s="939" t="s">
        <v>226</v>
      </c>
      <c r="L8" s="939"/>
      <c r="M8" s="939"/>
      <c r="N8" s="939"/>
      <c r="O8" s="939"/>
      <c r="P8" s="687"/>
      <c r="Q8" s="433"/>
    </row>
    <row r="9" spans="1:17" s="18" customFormat="1" ht="52.8">
      <c r="A9" s="54"/>
      <c r="B9" s="54" t="s">
        <v>82</v>
      </c>
      <c r="C9" s="632" t="s">
        <v>64</v>
      </c>
      <c r="D9" s="610" t="s">
        <v>364</v>
      </c>
      <c r="E9" s="614" t="s">
        <v>773</v>
      </c>
      <c r="F9" s="660" t="s">
        <v>39</v>
      </c>
      <c r="G9" s="610" t="s">
        <v>39</v>
      </c>
      <c r="H9" s="610" t="s">
        <v>311</v>
      </c>
      <c r="I9" s="608" t="s">
        <v>260</v>
      </c>
      <c r="J9" s="608" t="s">
        <v>242</v>
      </c>
      <c r="K9" s="945" t="s">
        <v>966</v>
      </c>
      <c r="L9" s="945"/>
      <c r="M9" s="945"/>
      <c r="N9" s="945"/>
      <c r="O9" s="945"/>
      <c r="P9" s="689">
        <v>246.6</v>
      </c>
      <c r="Q9" s="857">
        <f>ROUNDUP(P9*$A$1,2)</f>
        <v>493.2</v>
      </c>
    </row>
    <row r="10" spans="1:17" s="18" customFormat="1" ht="20.100000000000001" customHeight="1">
      <c r="A10" s="84"/>
      <c r="B10" s="84" t="s">
        <v>83</v>
      </c>
      <c r="C10" s="984" t="s">
        <v>76</v>
      </c>
      <c r="D10" s="984"/>
      <c r="E10" s="984"/>
      <c r="F10" s="984"/>
      <c r="G10" s="984"/>
      <c r="H10" s="984"/>
      <c r="I10" s="984"/>
      <c r="J10" s="984"/>
      <c r="K10" s="984"/>
      <c r="L10" s="984"/>
      <c r="M10" s="984"/>
      <c r="N10" s="984"/>
      <c r="O10" s="984"/>
      <c r="P10" s="689">
        <v>14.3</v>
      </c>
      <c r="Q10" s="857">
        <f>ROUNDUP(P10*$A$1,2)</f>
        <v>28.6</v>
      </c>
    </row>
    <row r="11" spans="1:17" s="18" customFormat="1" ht="20.100000000000001" customHeight="1">
      <c r="A11" s="84"/>
      <c r="B11" s="982" t="s">
        <v>289</v>
      </c>
      <c r="C11" s="981" t="s">
        <v>74</v>
      </c>
      <c r="D11" s="981"/>
      <c r="E11" s="614" t="s">
        <v>75</v>
      </c>
      <c r="F11" s="660" t="s">
        <v>280</v>
      </c>
      <c r="G11" s="985" t="s">
        <v>284</v>
      </c>
      <c r="H11" s="985"/>
      <c r="I11" s="961"/>
      <c r="J11" s="688"/>
      <c r="K11" s="940" t="s">
        <v>290</v>
      </c>
      <c r="L11" s="986"/>
      <c r="M11" s="986"/>
      <c r="N11" s="986"/>
      <c r="O11" s="986"/>
      <c r="P11" s="689"/>
      <c r="Q11" s="857">
        <f>ROUNDUP(97.1*$A$1,2)</f>
        <v>194.2</v>
      </c>
    </row>
    <row r="12" spans="1:17" s="18" customFormat="1" ht="20.100000000000001" customHeight="1">
      <c r="A12" s="21"/>
      <c r="B12" s="982"/>
      <c r="C12" s="981" t="s">
        <v>70</v>
      </c>
      <c r="D12" s="981"/>
      <c r="E12" s="659" t="s">
        <v>71</v>
      </c>
      <c r="F12" s="660" t="s">
        <v>280</v>
      </c>
      <c r="G12" s="985"/>
      <c r="H12" s="985"/>
      <c r="I12" s="961"/>
      <c r="J12" s="612"/>
      <c r="K12" s="986"/>
      <c r="L12" s="986"/>
      <c r="M12" s="986"/>
      <c r="N12" s="986"/>
      <c r="O12" s="986"/>
      <c r="P12" s="690"/>
      <c r="Q12" s="857">
        <f>ROUNDUP(132.4*$A$1,2)</f>
        <v>264.8</v>
      </c>
    </row>
    <row r="13" spans="1:17" s="18" customFormat="1" ht="20.100000000000001" customHeight="1">
      <c r="A13" s="84"/>
      <c r="B13" s="982"/>
      <c r="C13" s="981" t="s">
        <v>129</v>
      </c>
      <c r="D13" s="981"/>
      <c r="E13" s="659" t="s">
        <v>130</v>
      </c>
      <c r="F13" s="660" t="s">
        <v>280</v>
      </c>
      <c r="G13" s="960" t="s">
        <v>285</v>
      </c>
      <c r="H13" s="960"/>
      <c r="I13" s="961"/>
      <c r="J13" s="612"/>
      <c r="K13" s="986"/>
      <c r="L13" s="986"/>
      <c r="M13" s="986"/>
      <c r="N13" s="986"/>
      <c r="O13" s="986"/>
      <c r="P13" s="690"/>
      <c r="Q13" s="857">
        <f>ROUNDUP(151.8*$A$1,2)</f>
        <v>303.60000000000002</v>
      </c>
    </row>
    <row r="14" spans="1:17" s="18" customFormat="1" ht="20.100000000000001" customHeight="1">
      <c r="A14" s="84"/>
      <c r="B14" s="982"/>
      <c r="C14" s="981" t="s">
        <v>72</v>
      </c>
      <c r="D14" s="981"/>
      <c r="E14" s="659" t="s">
        <v>73</v>
      </c>
      <c r="F14" s="660" t="s">
        <v>281</v>
      </c>
      <c r="G14" s="960"/>
      <c r="H14" s="960"/>
      <c r="I14" s="961"/>
      <c r="J14" s="612"/>
      <c r="K14" s="986"/>
      <c r="L14" s="986"/>
      <c r="M14" s="986"/>
      <c r="N14" s="986"/>
      <c r="O14" s="986"/>
      <c r="P14" s="690"/>
      <c r="Q14" s="857">
        <f>ROUNDUP(137.7*$A$1,2)</f>
        <v>275.39999999999998</v>
      </c>
    </row>
    <row r="15" spans="1:17" s="18" customFormat="1" ht="17.25" customHeight="1">
      <c r="A15" s="69"/>
      <c r="B15" s="51"/>
      <c r="C15" s="923"/>
      <c r="D15" s="938"/>
      <c r="E15" s="938"/>
      <c r="F15" s="938"/>
      <c r="G15" s="938"/>
      <c r="H15" s="938"/>
      <c r="I15" s="938"/>
      <c r="J15" s="938"/>
      <c r="K15" s="938"/>
      <c r="L15" s="938"/>
      <c r="M15" s="938"/>
      <c r="N15" s="938"/>
      <c r="O15" s="944"/>
      <c r="P15" s="43"/>
      <c r="Q15" s="432"/>
    </row>
    <row r="16" spans="1:17" s="18" customFormat="1" ht="44.25" customHeight="1">
      <c r="A16" s="54"/>
      <c r="B16" s="54" t="s">
        <v>158</v>
      </c>
      <c r="C16" s="632" t="s">
        <v>63</v>
      </c>
      <c r="D16" s="610" t="s">
        <v>34</v>
      </c>
      <c r="E16" s="614" t="s">
        <v>983</v>
      </c>
      <c r="F16" s="610" t="s">
        <v>6</v>
      </c>
      <c r="G16" s="610" t="s">
        <v>1362</v>
      </c>
      <c r="H16" s="610" t="s">
        <v>972</v>
      </c>
      <c r="I16" s="608" t="s">
        <v>286</v>
      </c>
      <c r="J16" s="610"/>
      <c r="K16" s="945" t="s">
        <v>834</v>
      </c>
      <c r="L16" s="945"/>
      <c r="M16" s="945"/>
      <c r="N16" s="945"/>
      <c r="O16" s="945"/>
      <c r="P16" s="595">
        <v>73.400000000000006</v>
      </c>
      <c r="Q16" s="857">
        <f>ROUNDUP(P16*$A$1,2)</f>
        <v>146.80000000000001</v>
      </c>
    </row>
    <row r="17" spans="1:17" s="18" customFormat="1" ht="17.25" customHeight="1">
      <c r="A17" s="54"/>
      <c r="B17" s="54"/>
      <c r="C17" s="691"/>
      <c r="D17" s="449"/>
      <c r="E17" s="78"/>
      <c r="F17" s="449"/>
      <c r="G17" s="449"/>
      <c r="H17" s="449"/>
      <c r="I17" s="50"/>
      <c r="J17" s="449"/>
      <c r="K17" s="448"/>
      <c r="L17" s="448"/>
      <c r="M17" s="448"/>
      <c r="N17" s="448"/>
      <c r="O17" s="448"/>
      <c r="P17" s="86"/>
      <c r="Q17" s="446"/>
    </row>
    <row r="18" spans="1:17" s="18" customFormat="1" ht="17.25" customHeight="1">
      <c r="A18" s="54"/>
      <c r="B18" s="54"/>
      <c r="C18" s="988" t="s">
        <v>220</v>
      </c>
      <c r="D18" s="987"/>
      <c r="E18" s="692" t="s">
        <v>360</v>
      </c>
      <c r="F18" s="939" t="s">
        <v>1170</v>
      </c>
      <c r="G18" s="987"/>
      <c r="H18" s="987"/>
      <c r="I18" s="608" t="s">
        <v>225</v>
      </c>
      <c r="J18" s="610"/>
      <c r="K18" s="939" t="s">
        <v>226</v>
      </c>
      <c r="L18" s="939"/>
      <c r="M18" s="939"/>
      <c r="N18" s="939"/>
      <c r="O18" s="939"/>
      <c r="P18" s="86"/>
      <c r="Q18" s="446"/>
    </row>
    <row r="19" spans="1:17" s="18" customFormat="1" ht="38.25" customHeight="1">
      <c r="A19"/>
      <c r="B19" s="54" t="s">
        <v>1165</v>
      </c>
      <c r="C19" s="990" t="s">
        <v>1169</v>
      </c>
      <c r="D19" s="991"/>
      <c r="E19" s="937" t="s">
        <v>1167</v>
      </c>
      <c r="F19" s="922" t="s">
        <v>1171</v>
      </c>
      <c r="G19" s="898"/>
      <c r="H19" s="898"/>
      <c r="I19" s="989" t="s">
        <v>1168</v>
      </c>
      <c r="J19" s="610"/>
      <c r="K19" s="945" t="s">
        <v>1173</v>
      </c>
      <c r="L19" s="957"/>
      <c r="M19" s="957"/>
      <c r="N19" s="957"/>
      <c r="O19" s="957"/>
      <c r="P19" s="518">
        <v>300</v>
      </c>
      <c r="Q19" s="857">
        <f>ROUNDUP(P19*$A$1,2)</f>
        <v>600</v>
      </c>
    </row>
    <row r="20" spans="1:17" s="18" customFormat="1" ht="30" customHeight="1">
      <c r="A20" s="54"/>
      <c r="B20" s="54" t="s">
        <v>1166</v>
      </c>
      <c r="C20" s="992"/>
      <c r="D20" s="992"/>
      <c r="E20" s="898"/>
      <c r="F20" s="922" t="s">
        <v>1172</v>
      </c>
      <c r="G20" s="898"/>
      <c r="H20" s="898"/>
      <c r="I20" s="894"/>
      <c r="J20" s="610"/>
      <c r="K20" s="957"/>
      <c r="L20" s="957"/>
      <c r="M20" s="957"/>
      <c r="N20" s="957"/>
      <c r="O20" s="957"/>
      <c r="P20" s="693">
        <v>311.39999999999998</v>
      </c>
      <c r="Q20" s="857">
        <f>ROUNDUP(P20*$A$1,2)</f>
        <v>622.79999999999995</v>
      </c>
    </row>
    <row r="21" spans="1:17" s="18" customFormat="1" ht="19.5" customHeight="1">
      <c r="A21" s="17"/>
      <c r="B21" s="51"/>
      <c r="C21" s="923"/>
      <c r="D21" s="938"/>
      <c r="E21" s="938"/>
      <c r="F21" s="938"/>
      <c r="G21" s="938"/>
      <c r="H21" s="938"/>
      <c r="I21" s="938"/>
      <c r="J21" s="938"/>
      <c r="K21" s="938"/>
      <c r="L21" s="938"/>
      <c r="M21" s="938"/>
      <c r="N21" s="938"/>
      <c r="O21" s="944"/>
      <c r="P21" s="24"/>
      <c r="Q21" s="862"/>
    </row>
    <row r="22" spans="1:17" s="18" customFormat="1" ht="30" customHeight="1">
      <c r="A22" s="54"/>
      <c r="B22" s="54" t="s">
        <v>131</v>
      </c>
      <c r="C22" s="632" t="s">
        <v>162</v>
      </c>
      <c r="D22" s="608" t="s">
        <v>34</v>
      </c>
      <c r="E22" s="694" t="s">
        <v>1028</v>
      </c>
      <c r="F22" s="610" t="s">
        <v>6</v>
      </c>
      <c r="G22" s="610" t="s">
        <v>65</v>
      </c>
      <c r="H22" s="922" t="s">
        <v>972</v>
      </c>
      <c r="I22" s="939" t="s">
        <v>288</v>
      </c>
      <c r="J22" s="939" t="s">
        <v>716</v>
      </c>
      <c r="K22" s="945" t="s">
        <v>1363</v>
      </c>
      <c r="L22" s="957"/>
      <c r="M22" s="957"/>
      <c r="N22" s="957"/>
      <c r="O22" s="957"/>
      <c r="P22" s="595">
        <v>119.3</v>
      </c>
      <c r="Q22" s="857">
        <f>ROUNDUP(P22*$A$1,2)</f>
        <v>238.6</v>
      </c>
    </row>
    <row r="23" spans="1:17" s="18" customFormat="1" ht="30" customHeight="1">
      <c r="A23" s="54"/>
      <c r="B23" s="54" t="s">
        <v>1016</v>
      </c>
      <c r="C23" s="695" t="s">
        <v>818</v>
      </c>
      <c r="D23" s="608" t="s">
        <v>938</v>
      </c>
      <c r="E23" s="694" t="s">
        <v>1029</v>
      </c>
      <c r="F23" s="610" t="s">
        <v>6</v>
      </c>
      <c r="G23" s="610" t="s">
        <v>65</v>
      </c>
      <c r="H23" s="922"/>
      <c r="I23" s="939"/>
      <c r="J23" s="939"/>
      <c r="K23" s="957"/>
      <c r="L23" s="957"/>
      <c r="M23" s="957"/>
      <c r="N23" s="957"/>
      <c r="O23" s="957"/>
      <c r="P23" s="595">
        <v>148</v>
      </c>
      <c r="Q23" s="857">
        <f>ROUNDUP(P23*$A$1,2)</f>
        <v>296</v>
      </c>
    </row>
    <row r="24" spans="1:17" s="18" customFormat="1" ht="39.9" customHeight="1">
      <c r="A24"/>
      <c r="B24" s="54" t="s">
        <v>167</v>
      </c>
      <c r="C24" s="632" t="s">
        <v>168</v>
      </c>
      <c r="D24" s="608" t="s">
        <v>34</v>
      </c>
      <c r="E24" s="694" t="s">
        <v>1030</v>
      </c>
      <c r="F24" s="610" t="s">
        <v>169</v>
      </c>
      <c r="G24" s="610" t="s">
        <v>172</v>
      </c>
      <c r="H24" s="922"/>
      <c r="I24" s="939"/>
      <c r="J24" s="922"/>
      <c r="K24" s="945" t="s">
        <v>1364</v>
      </c>
      <c r="L24" s="957"/>
      <c r="M24" s="957"/>
      <c r="N24" s="957"/>
      <c r="O24" s="957"/>
      <c r="P24" s="595">
        <v>181.8</v>
      </c>
      <c r="Q24" s="857">
        <f>ROUNDUP(P24*$A$1,2)</f>
        <v>363.6</v>
      </c>
    </row>
    <row r="25" spans="1:17" s="18" customFormat="1" ht="17.25" customHeight="1">
      <c r="A25" s="17"/>
      <c r="B25" s="51"/>
      <c r="C25" s="923"/>
      <c r="D25" s="938"/>
      <c r="E25" s="938"/>
      <c r="F25" s="938"/>
      <c r="G25" s="938"/>
      <c r="H25" s="938"/>
      <c r="I25" s="938"/>
      <c r="J25" s="938"/>
      <c r="K25" s="938"/>
      <c r="L25" s="938"/>
      <c r="M25" s="938"/>
      <c r="N25" s="938"/>
      <c r="O25" s="944"/>
      <c r="P25" s="24"/>
      <c r="Q25" s="870"/>
    </row>
    <row r="26" spans="1:17" s="18" customFormat="1" ht="37.5" customHeight="1">
      <c r="A26" s="89"/>
      <c r="B26" s="66" t="s">
        <v>271</v>
      </c>
      <c r="C26" s="632" t="s">
        <v>893</v>
      </c>
      <c r="D26" s="660" t="s">
        <v>119</v>
      </c>
      <c r="E26" s="614" t="s">
        <v>982</v>
      </c>
      <c r="F26" s="610" t="s">
        <v>6</v>
      </c>
      <c r="G26" s="610" t="s">
        <v>160</v>
      </c>
      <c r="H26" s="696" t="s">
        <v>972</v>
      </c>
      <c r="I26" s="608" t="s">
        <v>272</v>
      </c>
      <c r="J26" s="610" t="s">
        <v>242</v>
      </c>
      <c r="K26" s="945" t="s">
        <v>894</v>
      </c>
      <c r="L26" s="945"/>
      <c r="M26" s="945"/>
      <c r="N26" s="945"/>
      <c r="O26" s="945"/>
      <c r="P26" s="664">
        <v>119.2</v>
      </c>
      <c r="Q26" s="857">
        <f>ROUNDUP(P26*$A$1,2)</f>
        <v>238.4</v>
      </c>
    </row>
    <row r="27" spans="1:17" s="18" customFormat="1" ht="29.25" customHeight="1">
      <c r="A27" s="17"/>
      <c r="B27" s="51"/>
      <c r="C27" s="923"/>
      <c r="D27" s="938"/>
      <c r="E27" s="938"/>
      <c r="F27" s="938"/>
      <c r="G27" s="938"/>
      <c r="H27" s="938"/>
      <c r="I27" s="938"/>
      <c r="J27" s="938"/>
      <c r="K27" s="938"/>
      <c r="L27" s="938"/>
      <c r="M27" s="938"/>
      <c r="N27" s="938"/>
      <c r="O27" s="944"/>
      <c r="P27" s="24"/>
      <c r="Q27" s="866"/>
    </row>
    <row r="28" spans="1:17" s="18" customFormat="1" ht="39.9" customHeight="1">
      <c r="A28" s="54"/>
      <c r="B28" s="54" t="s">
        <v>161</v>
      </c>
      <c r="C28" s="632" t="s">
        <v>163</v>
      </c>
      <c r="D28" s="922" t="s">
        <v>164</v>
      </c>
      <c r="E28" s="614" t="s">
        <v>772</v>
      </c>
      <c r="F28" s="610" t="s">
        <v>165</v>
      </c>
      <c r="G28" s="610" t="s">
        <v>166</v>
      </c>
      <c r="H28" s="610" t="s">
        <v>39</v>
      </c>
      <c r="I28" s="608" t="s">
        <v>288</v>
      </c>
      <c r="J28" s="610" t="s">
        <v>716</v>
      </c>
      <c r="K28" s="945" t="s">
        <v>809</v>
      </c>
      <c r="L28" s="945"/>
      <c r="M28" s="945"/>
      <c r="N28" s="945"/>
      <c r="O28" s="945"/>
      <c r="P28" s="595">
        <v>309</v>
      </c>
      <c r="Q28" s="857">
        <f>ROUNDUP(P28*$A$1,2)</f>
        <v>618</v>
      </c>
    </row>
    <row r="29" spans="1:17" s="18" customFormat="1" ht="84.75" customHeight="1">
      <c r="A29" s="54"/>
      <c r="B29" s="54" t="s">
        <v>1502</v>
      </c>
      <c r="C29" s="632" t="s">
        <v>1277</v>
      </c>
      <c r="D29" s="898"/>
      <c r="E29" s="614" t="s">
        <v>1503</v>
      </c>
      <c r="F29" s="697" t="s">
        <v>1508</v>
      </c>
      <c r="G29" s="660" t="s">
        <v>1505</v>
      </c>
      <c r="H29" s="610" t="s">
        <v>1506</v>
      </c>
      <c r="I29" s="608" t="s">
        <v>1504</v>
      </c>
      <c r="J29" s="608" t="s">
        <v>716</v>
      </c>
      <c r="K29" s="945" t="s">
        <v>1507</v>
      </c>
      <c r="L29" s="957"/>
      <c r="M29" s="957"/>
      <c r="N29" s="957"/>
      <c r="O29" s="957"/>
      <c r="P29" s="664">
        <v>384.4</v>
      </c>
      <c r="Q29" s="861">
        <f>ROUNDUP(P29*$A$1,2)</f>
        <v>768.8</v>
      </c>
    </row>
    <row r="30" spans="1:17" s="18" customFormat="1" ht="27" customHeight="1">
      <c r="A30" s="54"/>
      <c r="B30" s="54"/>
      <c r="C30" s="85"/>
      <c r="D30" s="44"/>
      <c r="E30" s="78"/>
      <c r="F30" s="44"/>
      <c r="G30" s="44"/>
      <c r="H30" s="44"/>
      <c r="I30" s="44"/>
      <c r="J30" s="44"/>
      <c r="K30" s="121"/>
      <c r="L30" s="121"/>
      <c r="M30" s="121"/>
      <c r="N30" s="121"/>
      <c r="O30" s="121"/>
      <c r="P30" s="86"/>
      <c r="Q30" s="420"/>
    </row>
    <row r="31" spans="1:17" s="18" customFormat="1" ht="18.75" customHeight="1">
      <c r="A31" s="715"/>
      <c r="B31" s="644"/>
      <c r="C31" s="926" t="s">
        <v>370</v>
      </c>
      <c r="D31" s="926"/>
      <c r="E31" s="926"/>
      <c r="F31" s="926"/>
      <c r="G31" s="926"/>
      <c r="H31" s="926"/>
      <c r="I31" s="926"/>
      <c r="J31" s="926"/>
      <c r="K31" s="926"/>
      <c r="L31" s="926"/>
      <c r="M31" s="926"/>
      <c r="N31" s="926"/>
      <c r="O31" s="926"/>
      <c r="P31" s="629"/>
      <c r="Q31" s="604" t="s">
        <v>1</v>
      </c>
    </row>
    <row r="32" spans="1:17" s="18" customFormat="1" ht="12" customHeight="1">
      <c r="A32" s="69"/>
      <c r="B32" s="51"/>
      <c r="C32" s="923"/>
      <c r="D32" s="938"/>
      <c r="E32" s="938"/>
      <c r="F32" s="938"/>
      <c r="G32" s="938"/>
      <c r="H32" s="938"/>
      <c r="I32" s="938"/>
      <c r="J32" s="938"/>
      <c r="K32" s="938"/>
      <c r="L32" s="938"/>
      <c r="M32" s="938"/>
      <c r="N32" s="938"/>
      <c r="O32" s="944"/>
      <c r="P32" s="24"/>
      <c r="Q32" s="432"/>
    </row>
    <row r="33" spans="1:17" s="18" customFormat="1" ht="20.100000000000001" customHeight="1">
      <c r="A33" s="68"/>
      <c r="B33" s="76"/>
      <c r="C33" s="608" t="s">
        <v>9</v>
      </c>
      <c r="D33" s="608" t="s">
        <v>362</v>
      </c>
      <c r="E33" s="608" t="s">
        <v>360</v>
      </c>
      <c r="F33" s="608" t="s">
        <v>361</v>
      </c>
      <c r="G33" s="608" t="s">
        <v>363</v>
      </c>
      <c r="H33" s="608" t="s">
        <v>971</v>
      </c>
      <c r="I33" s="608" t="s">
        <v>225</v>
      </c>
      <c r="J33" s="608" t="s">
        <v>244</v>
      </c>
      <c r="K33" s="939" t="s">
        <v>226</v>
      </c>
      <c r="L33" s="939"/>
      <c r="M33" s="939"/>
      <c r="N33" s="939"/>
      <c r="O33" s="939"/>
      <c r="P33" s="687"/>
      <c r="Q33" s="433"/>
    </row>
    <row r="34" spans="1:17" s="18" customFormat="1" ht="48" customHeight="1">
      <c r="A34" s="54"/>
      <c r="B34" s="54" t="s">
        <v>84</v>
      </c>
      <c r="C34" s="698" t="s">
        <v>1061</v>
      </c>
      <c r="D34" s="922" t="s">
        <v>34</v>
      </c>
      <c r="E34" s="609" t="s">
        <v>1060</v>
      </c>
      <c r="F34" s="699">
        <v>4</v>
      </c>
      <c r="G34" s="610" t="s">
        <v>1062</v>
      </c>
      <c r="H34" s="610" t="s">
        <v>984</v>
      </c>
      <c r="I34" s="608" t="s">
        <v>262</v>
      </c>
      <c r="J34" s="939" t="s">
        <v>716</v>
      </c>
      <c r="K34" s="945" t="s">
        <v>1372</v>
      </c>
      <c r="L34" s="945"/>
      <c r="M34" s="945"/>
      <c r="N34" s="945"/>
      <c r="O34" s="945"/>
      <c r="P34" s="663">
        <v>80.900000000000006</v>
      </c>
      <c r="Q34" s="857">
        <f>ROUNDUP(P34*$A$1,2)</f>
        <v>161.80000000000001</v>
      </c>
    </row>
    <row r="35" spans="1:17" s="18" customFormat="1" ht="80.25" customHeight="1">
      <c r="A35" s="54"/>
      <c r="B35" s="54" t="s">
        <v>1459</v>
      </c>
      <c r="C35" s="698" t="s">
        <v>1456</v>
      </c>
      <c r="D35" s="922"/>
      <c r="E35" s="609" t="s">
        <v>1458</v>
      </c>
      <c r="F35" s="699">
        <v>4</v>
      </c>
      <c r="G35" s="610" t="s">
        <v>1451</v>
      </c>
      <c r="H35" s="922" t="s">
        <v>939</v>
      </c>
      <c r="I35" s="608" t="s">
        <v>1457</v>
      </c>
      <c r="J35" s="939"/>
      <c r="K35" s="945" t="s">
        <v>1455</v>
      </c>
      <c r="L35" s="995"/>
      <c r="M35" s="995"/>
      <c r="N35" s="995"/>
      <c r="O35" s="995"/>
      <c r="P35" s="663">
        <v>131</v>
      </c>
      <c r="Q35" s="857">
        <f>ROUNDUP(P35*$A$1,2)</f>
        <v>262</v>
      </c>
    </row>
    <row r="36" spans="1:17" s="18" customFormat="1" ht="39.9" customHeight="1">
      <c r="A36" s="54"/>
      <c r="B36" s="54" t="s">
        <v>776</v>
      </c>
      <c r="C36" s="698" t="s">
        <v>774</v>
      </c>
      <c r="D36" s="922"/>
      <c r="E36" s="614" t="s">
        <v>777</v>
      </c>
      <c r="F36" s="610" t="s">
        <v>1553</v>
      </c>
      <c r="G36" s="610" t="s">
        <v>7</v>
      </c>
      <c r="H36" s="996"/>
      <c r="I36" s="939" t="s">
        <v>262</v>
      </c>
      <c r="J36" s="939"/>
      <c r="K36" s="945" t="s">
        <v>775</v>
      </c>
      <c r="L36" s="945"/>
      <c r="M36" s="945"/>
      <c r="N36" s="945"/>
      <c r="O36" s="945"/>
      <c r="P36" s="663">
        <v>112.4</v>
      </c>
      <c r="Q36" s="857">
        <f>ROUNDUP(P36*$A$1,2)</f>
        <v>224.8</v>
      </c>
    </row>
    <row r="37" spans="1:17" s="18" customFormat="1" ht="45" customHeight="1">
      <c r="A37"/>
      <c r="B37" s="54" t="s">
        <v>896</v>
      </c>
      <c r="C37" s="698" t="s">
        <v>123</v>
      </c>
      <c r="D37" s="922"/>
      <c r="E37" s="614" t="s">
        <v>771</v>
      </c>
      <c r="F37" s="660" t="s">
        <v>6</v>
      </c>
      <c r="G37" s="610" t="s">
        <v>7</v>
      </c>
      <c r="H37" s="996"/>
      <c r="I37" s="939"/>
      <c r="J37" s="939"/>
      <c r="K37" s="945" t="s">
        <v>1063</v>
      </c>
      <c r="L37" s="945"/>
      <c r="M37" s="945"/>
      <c r="N37" s="945"/>
      <c r="O37" s="945"/>
      <c r="P37" s="663">
        <v>158</v>
      </c>
      <c r="Q37" s="857">
        <f>ROUNDUP(P37*$A$1,2)</f>
        <v>316</v>
      </c>
    </row>
    <row r="38" spans="1:17" s="18" customFormat="1" ht="13.5" customHeight="1">
      <c r="A38" s="17"/>
      <c r="B38" s="51"/>
      <c r="C38" s="993"/>
      <c r="D38" s="938"/>
      <c r="E38" s="938"/>
      <c r="F38" s="938"/>
      <c r="G38" s="938"/>
      <c r="H38" s="938"/>
      <c r="I38" s="938"/>
      <c r="J38" s="938"/>
      <c r="K38" s="938"/>
      <c r="L38" s="938"/>
      <c r="M38" s="938"/>
      <c r="N38" s="938"/>
      <c r="O38" s="994"/>
      <c r="P38" s="42"/>
      <c r="Q38" s="866"/>
    </row>
    <row r="39" spans="1:17" s="18" customFormat="1" ht="54" customHeight="1">
      <c r="A39" s="54"/>
      <c r="B39" s="54" t="s">
        <v>85</v>
      </c>
      <c r="C39" s="617" t="s">
        <v>64</v>
      </c>
      <c r="D39" s="922" t="s">
        <v>34</v>
      </c>
      <c r="E39" s="614" t="s">
        <v>294</v>
      </c>
      <c r="F39" s="961" t="s">
        <v>6</v>
      </c>
      <c r="G39" s="610" t="s">
        <v>65</v>
      </c>
      <c r="H39" s="922" t="s">
        <v>984</v>
      </c>
      <c r="I39" s="939" t="s">
        <v>262</v>
      </c>
      <c r="J39" s="939" t="s">
        <v>241</v>
      </c>
      <c r="K39" s="945" t="s">
        <v>1486</v>
      </c>
      <c r="L39" s="945"/>
      <c r="M39" s="945"/>
      <c r="N39" s="945"/>
      <c r="O39" s="945"/>
      <c r="P39" s="664">
        <v>130</v>
      </c>
      <c r="Q39" s="857">
        <f>ROUNDUP(P39*$A$1,2)</f>
        <v>260</v>
      </c>
    </row>
    <row r="40" spans="1:17" s="18" customFormat="1" ht="39.9" customHeight="1">
      <c r="A40" s="54"/>
      <c r="B40" s="54" t="s">
        <v>831</v>
      </c>
      <c r="C40" s="617" t="s">
        <v>832</v>
      </c>
      <c r="D40" s="922"/>
      <c r="E40" s="614" t="s">
        <v>895</v>
      </c>
      <c r="F40" s="961"/>
      <c r="G40" s="922" t="s">
        <v>7</v>
      </c>
      <c r="H40" s="922"/>
      <c r="I40" s="939"/>
      <c r="J40" s="939"/>
      <c r="K40" s="945" t="s">
        <v>965</v>
      </c>
      <c r="L40" s="945"/>
      <c r="M40" s="945"/>
      <c r="N40" s="945"/>
      <c r="O40" s="945"/>
      <c r="P40" s="664">
        <v>130</v>
      </c>
      <c r="Q40" s="857">
        <f>ROUNDUP(P40*$A$1,2)</f>
        <v>260</v>
      </c>
    </row>
    <row r="41" spans="1:17" s="18" customFormat="1" ht="39.9" customHeight="1">
      <c r="A41" s="54"/>
      <c r="B41" s="84" t="s">
        <v>922</v>
      </c>
      <c r="C41" s="617" t="s">
        <v>123</v>
      </c>
      <c r="D41" s="922"/>
      <c r="E41" s="614" t="s">
        <v>295</v>
      </c>
      <c r="F41" s="961"/>
      <c r="G41" s="922"/>
      <c r="H41" s="922"/>
      <c r="I41" s="939"/>
      <c r="J41" s="939"/>
      <c r="K41" s="945" t="s">
        <v>923</v>
      </c>
      <c r="L41" s="945"/>
      <c r="M41" s="945"/>
      <c r="N41" s="945"/>
      <c r="O41" s="945"/>
      <c r="P41" s="664">
        <v>187</v>
      </c>
      <c r="Q41" s="857">
        <f>ROUNDUP(P41*$A$1,2)</f>
        <v>374</v>
      </c>
    </row>
    <row r="42" spans="1:17" s="18" customFormat="1" ht="17.100000000000001" customHeight="1">
      <c r="A42" s="17"/>
      <c r="B42" s="51"/>
      <c r="C42" s="923"/>
      <c r="D42" s="938"/>
      <c r="E42" s="938"/>
      <c r="F42" s="938"/>
      <c r="G42" s="938"/>
      <c r="H42" s="938"/>
      <c r="I42" s="938"/>
      <c r="J42" s="938"/>
      <c r="K42" s="938"/>
      <c r="L42" s="938"/>
      <c r="M42" s="938"/>
      <c r="N42" s="938"/>
      <c r="O42" s="944"/>
      <c r="P42" s="42"/>
      <c r="Q42" s="866"/>
    </row>
    <row r="43" spans="1:17" s="18" customFormat="1" ht="39.9" customHeight="1">
      <c r="A43" s="54"/>
      <c r="B43" s="54" t="s">
        <v>145</v>
      </c>
      <c r="C43" s="632" t="s">
        <v>126</v>
      </c>
      <c r="D43" s="922" t="s">
        <v>34</v>
      </c>
      <c r="E43" s="614" t="s">
        <v>294</v>
      </c>
      <c r="F43" s="961" t="s">
        <v>3</v>
      </c>
      <c r="G43" s="922" t="s">
        <v>4</v>
      </c>
      <c r="H43" s="922" t="s">
        <v>985</v>
      </c>
      <c r="I43" s="608" t="s">
        <v>291</v>
      </c>
      <c r="J43" s="608" t="s">
        <v>240</v>
      </c>
      <c r="K43" s="945" t="s">
        <v>1049</v>
      </c>
      <c r="L43" s="995"/>
      <c r="M43" s="995"/>
      <c r="N43" s="995"/>
      <c r="O43" s="995"/>
      <c r="P43" s="664">
        <v>213.6</v>
      </c>
      <c r="Q43" s="857">
        <f>ROUNDUP(P43*$A$1,2)</f>
        <v>427.2</v>
      </c>
    </row>
    <row r="44" spans="1:17" s="18" customFormat="1" ht="39.9" customHeight="1">
      <c r="A44" s="54"/>
      <c r="B44" s="54" t="s">
        <v>170</v>
      </c>
      <c r="C44" s="632" t="s">
        <v>171</v>
      </c>
      <c r="D44" s="898"/>
      <c r="E44" s="614" t="s">
        <v>770</v>
      </c>
      <c r="F44" s="898"/>
      <c r="G44" s="898"/>
      <c r="H44" s="898"/>
      <c r="I44" s="608" t="s">
        <v>292</v>
      </c>
      <c r="J44" s="608" t="s">
        <v>716</v>
      </c>
      <c r="K44" s="995"/>
      <c r="L44" s="995"/>
      <c r="M44" s="995"/>
      <c r="N44" s="995"/>
      <c r="O44" s="995"/>
      <c r="P44" s="664">
        <v>342.38</v>
      </c>
      <c r="Q44" s="857">
        <f>ROUNDUP(P44*$A$1,2)</f>
        <v>684.76</v>
      </c>
    </row>
    <row r="45" spans="1:17" s="18" customFormat="1" ht="17.100000000000001" customHeight="1">
      <c r="A45" s="54"/>
      <c r="D45" s="449"/>
      <c r="F45" s="87"/>
      <c r="G45" s="449"/>
      <c r="H45" s="449"/>
      <c r="J45" s="50"/>
      <c r="K45" s="448"/>
      <c r="L45" s="448"/>
      <c r="M45" s="448"/>
      <c r="N45" s="448"/>
      <c r="O45" s="448"/>
    </row>
    <row r="46" spans="1:17" s="18" customFormat="1" ht="60.75" customHeight="1">
      <c r="A46"/>
      <c r="B46" s="54" t="s">
        <v>833</v>
      </c>
      <c r="C46" s="632" t="s">
        <v>818</v>
      </c>
      <c r="D46" s="610" t="s">
        <v>34</v>
      </c>
      <c r="E46" s="614" t="s">
        <v>895</v>
      </c>
      <c r="F46" s="660" t="s">
        <v>3</v>
      </c>
      <c r="G46" s="610" t="s">
        <v>4</v>
      </c>
      <c r="H46" s="610" t="s">
        <v>986</v>
      </c>
      <c r="I46" s="608" t="s">
        <v>292</v>
      </c>
      <c r="J46" s="700">
        <v>40</v>
      </c>
      <c r="K46" s="945" t="s">
        <v>1048</v>
      </c>
      <c r="L46" s="995"/>
      <c r="M46" s="995"/>
      <c r="N46" s="995"/>
      <c r="O46" s="995"/>
      <c r="P46" s="664">
        <v>240</v>
      </c>
      <c r="Q46" s="857">
        <f>ROUNDUP(P46*$A$1,2)</f>
        <v>480</v>
      </c>
    </row>
    <row r="47" spans="1:17" s="18" customFormat="1" ht="17.100000000000001" customHeight="1">
      <c r="A47" s="17"/>
      <c r="B47" s="51"/>
      <c r="C47" s="923"/>
      <c r="D47" s="938"/>
      <c r="E47" s="938"/>
      <c r="F47" s="938"/>
      <c r="G47" s="938"/>
      <c r="H47" s="938"/>
      <c r="I47" s="938"/>
      <c r="J47" s="938"/>
      <c r="K47" s="938"/>
      <c r="L47" s="938"/>
      <c r="M47" s="938"/>
      <c r="N47" s="938"/>
      <c r="O47" s="944"/>
      <c r="P47" s="42"/>
      <c r="Q47" s="866"/>
    </row>
    <row r="48" spans="1:17" s="18" customFormat="1" ht="39.9" customHeight="1">
      <c r="A48"/>
      <c r="B48" s="54" t="s">
        <v>86</v>
      </c>
      <c r="C48" s="632" t="s">
        <v>67</v>
      </c>
      <c r="D48" s="922" t="s">
        <v>34</v>
      </c>
      <c r="E48" s="614" t="s">
        <v>294</v>
      </c>
      <c r="F48" s="961" t="s">
        <v>3</v>
      </c>
      <c r="G48" s="610" t="s">
        <v>68</v>
      </c>
      <c r="H48" s="922" t="s">
        <v>979</v>
      </c>
      <c r="I48" s="939" t="s">
        <v>291</v>
      </c>
      <c r="J48" s="939" t="s">
        <v>255</v>
      </c>
      <c r="K48" s="945" t="s">
        <v>296</v>
      </c>
      <c r="L48" s="945"/>
      <c r="M48" s="945"/>
      <c r="N48" s="945"/>
      <c r="O48" s="945"/>
      <c r="P48" s="664">
        <v>244</v>
      </c>
      <c r="Q48" s="857">
        <f>ROUNDUP(P48*$A$1,2)</f>
        <v>488</v>
      </c>
    </row>
    <row r="49" spans="1:17" s="18" customFormat="1" ht="47.25" customHeight="1">
      <c r="A49" s="54"/>
      <c r="B49" s="54" t="s">
        <v>817</v>
      </c>
      <c r="C49" s="632" t="s">
        <v>818</v>
      </c>
      <c r="D49" s="922"/>
      <c r="E49" s="614" t="s">
        <v>819</v>
      </c>
      <c r="F49" s="961"/>
      <c r="G49" s="610" t="s">
        <v>4</v>
      </c>
      <c r="H49" s="922"/>
      <c r="I49" s="939"/>
      <c r="J49" s="939"/>
      <c r="K49" s="998" t="s">
        <v>913</v>
      </c>
      <c r="L49" s="998"/>
      <c r="M49" s="998"/>
      <c r="N49" s="998"/>
      <c r="O49" s="998"/>
      <c r="P49" s="664">
        <v>244</v>
      </c>
      <c r="Q49" s="857">
        <f>ROUNDUP(P49*$A$1,2)</f>
        <v>488</v>
      </c>
    </row>
    <row r="50" spans="1:17" s="18" customFormat="1" ht="47.25" customHeight="1">
      <c r="A50" s="54"/>
      <c r="B50" s="54" t="s">
        <v>127</v>
      </c>
      <c r="C50" s="632" t="s">
        <v>128</v>
      </c>
      <c r="D50" s="922"/>
      <c r="E50" s="614" t="s">
        <v>769</v>
      </c>
      <c r="F50" s="961"/>
      <c r="G50" s="610" t="s">
        <v>4</v>
      </c>
      <c r="H50" s="922"/>
      <c r="I50" s="939"/>
      <c r="J50" s="939"/>
      <c r="K50" s="945" t="s">
        <v>924</v>
      </c>
      <c r="L50" s="945"/>
      <c r="M50" s="945"/>
      <c r="N50" s="945"/>
      <c r="O50" s="945"/>
      <c r="P50" s="664">
        <v>311.3</v>
      </c>
      <c r="Q50" s="857">
        <f>ROUNDUP(P50*$A$1,2)</f>
        <v>622.6</v>
      </c>
    </row>
    <row r="51" spans="1:17" s="18" customFormat="1" ht="20.25" customHeight="1">
      <c r="A51" s="54"/>
      <c r="B51" s="54"/>
      <c r="C51" s="75"/>
      <c r="D51" s="44"/>
      <c r="E51" s="78"/>
      <c r="F51" s="87"/>
      <c r="G51" s="44"/>
      <c r="H51" s="44"/>
      <c r="I51" s="44"/>
      <c r="J51" s="44"/>
      <c r="K51" s="121"/>
      <c r="L51" s="121"/>
      <c r="M51" s="121"/>
      <c r="N51" s="121"/>
      <c r="O51" s="121"/>
      <c r="P51" s="79"/>
      <c r="Q51" s="290"/>
    </row>
    <row r="52" spans="1:17" s="18" customFormat="1" ht="18.75" customHeight="1">
      <c r="A52" s="643"/>
      <c r="B52" s="644"/>
      <c r="C52" s="926" t="s">
        <v>768</v>
      </c>
      <c r="D52" s="926"/>
      <c r="E52" s="926"/>
      <c r="F52" s="926"/>
      <c r="G52" s="926"/>
      <c r="H52" s="926"/>
      <c r="I52" s="926"/>
      <c r="J52" s="926"/>
      <c r="K52" s="926"/>
      <c r="L52" s="926"/>
      <c r="M52" s="926"/>
      <c r="N52" s="926"/>
      <c r="O52" s="926"/>
      <c r="P52" s="629"/>
      <c r="Q52" s="604" t="s">
        <v>1</v>
      </c>
    </row>
    <row r="53" spans="1:17" s="18" customFormat="1" ht="20.100000000000001" customHeight="1">
      <c r="A53" s="68"/>
      <c r="B53" s="76"/>
      <c r="C53" s="608" t="s">
        <v>9</v>
      </c>
      <c r="D53" s="608" t="s">
        <v>362</v>
      </c>
      <c r="E53" s="608" t="s">
        <v>360</v>
      </c>
      <c r="F53" s="608" t="s">
        <v>361</v>
      </c>
      <c r="G53" s="608" t="s">
        <v>363</v>
      </c>
      <c r="H53" s="608" t="s">
        <v>971</v>
      </c>
      <c r="I53" s="608" t="s">
        <v>225</v>
      </c>
      <c r="J53" s="608" t="s">
        <v>244</v>
      </c>
      <c r="K53" s="939" t="s">
        <v>226</v>
      </c>
      <c r="L53" s="939"/>
      <c r="M53" s="939"/>
      <c r="N53" s="939"/>
      <c r="O53" s="939"/>
      <c r="P53" s="702"/>
      <c r="Q53" s="701"/>
    </row>
    <row r="54" spans="1:17" ht="88.5" customHeight="1">
      <c r="B54" s="373" t="s">
        <v>1024</v>
      </c>
      <c r="C54" s="997" t="s">
        <v>1017</v>
      </c>
      <c r="D54" s="703" t="s">
        <v>1021</v>
      </c>
      <c r="E54" s="704" t="s">
        <v>1018</v>
      </c>
      <c r="F54" s="705" t="s">
        <v>1027</v>
      </c>
      <c r="G54" s="705" t="s">
        <v>1019</v>
      </c>
      <c r="H54" s="706" t="s">
        <v>1020</v>
      </c>
      <c r="I54" s="707" t="s">
        <v>1025</v>
      </c>
      <c r="J54" s="708"/>
      <c r="K54" s="999" t="s">
        <v>1022</v>
      </c>
      <c r="L54" s="1000"/>
      <c r="M54" s="1000"/>
      <c r="N54" s="1000"/>
      <c r="O54" s="1000"/>
      <c r="P54" s="376">
        <v>378</v>
      </c>
      <c r="Q54" s="857">
        <f>ROUNDUP(P54*$A$1,2)</f>
        <v>756</v>
      </c>
    </row>
    <row r="55" spans="1:17" s="554" customFormat="1" ht="101.25" customHeight="1">
      <c r="A55" s="35"/>
      <c r="B55" s="373" t="s">
        <v>117</v>
      </c>
      <c r="C55" s="900"/>
      <c r="D55" s="660" t="s">
        <v>1023</v>
      </c>
      <c r="E55" s="659" t="s">
        <v>26</v>
      </c>
      <c r="F55" s="660" t="s">
        <v>1026</v>
      </c>
      <c r="G55" s="660" t="s">
        <v>719</v>
      </c>
      <c r="H55" s="660" t="s">
        <v>1020</v>
      </c>
      <c r="I55" s="608" t="s">
        <v>293</v>
      </c>
      <c r="J55" s="611" t="s">
        <v>256</v>
      </c>
      <c r="K55" s="940" t="s">
        <v>1367</v>
      </c>
      <c r="L55" s="940"/>
      <c r="M55" s="940"/>
      <c r="N55" s="940"/>
      <c r="O55" s="940"/>
      <c r="P55" s="713">
        <v>614.79999999999995</v>
      </c>
      <c r="Q55" s="857">
        <f>ROUNDUP(P55*$A$1,2)</f>
        <v>1229.5999999999999</v>
      </c>
    </row>
    <row r="56" spans="1:17" ht="89.25" customHeight="1">
      <c r="A56" s="148"/>
      <c r="B56" s="373" t="s">
        <v>1475</v>
      </c>
      <c r="C56" s="900"/>
      <c r="D56" s="709" t="s">
        <v>1373</v>
      </c>
      <c r="E56" s="659" t="s">
        <v>26</v>
      </c>
      <c r="F56" s="710" t="s">
        <v>1375</v>
      </c>
      <c r="G56" s="706" t="s">
        <v>1374</v>
      </c>
      <c r="H56" s="660" t="s">
        <v>1020</v>
      </c>
      <c r="I56" s="711" t="s">
        <v>1376</v>
      </c>
      <c r="J56" s="712">
        <v>4</v>
      </c>
      <c r="K56" s="940" t="s">
        <v>1406</v>
      </c>
      <c r="L56" s="940"/>
      <c r="M56" s="940"/>
      <c r="N56" s="940"/>
      <c r="O56" s="940"/>
      <c r="P56" s="714">
        <v>738</v>
      </c>
      <c r="Q56" s="857">
        <f>ROUNDUP(P56*$A$1,2)</f>
        <v>1476</v>
      </c>
    </row>
  </sheetData>
  <mergeCells count="84">
    <mergeCell ref="C47:O47"/>
    <mergeCell ref="K39:O39"/>
    <mergeCell ref="G40:G41"/>
    <mergeCell ref="K53:O53"/>
    <mergeCell ref="C42:O42"/>
    <mergeCell ref="F43:F44"/>
    <mergeCell ref="G43:G44"/>
    <mergeCell ref="J39:J41"/>
    <mergeCell ref="K46:O46"/>
    <mergeCell ref="D43:D44"/>
    <mergeCell ref="K40:O40"/>
    <mergeCell ref="C54:C56"/>
    <mergeCell ref="F48:F50"/>
    <mergeCell ref="H48:H50"/>
    <mergeCell ref="I48:I50"/>
    <mergeCell ref="K48:O48"/>
    <mergeCell ref="D48:D50"/>
    <mergeCell ref="C52:O52"/>
    <mergeCell ref="K49:O49"/>
    <mergeCell ref="J48:J50"/>
    <mergeCell ref="K54:O54"/>
    <mergeCell ref="K50:O50"/>
    <mergeCell ref="K56:O56"/>
    <mergeCell ref="K55:O55"/>
    <mergeCell ref="D34:D37"/>
    <mergeCell ref="I36:I37"/>
    <mergeCell ref="K37:O37"/>
    <mergeCell ref="I39:I41"/>
    <mergeCell ref="H43:H44"/>
    <mergeCell ref="K43:O44"/>
    <mergeCell ref="D39:D41"/>
    <mergeCell ref="K36:O36"/>
    <mergeCell ref="K34:O34"/>
    <mergeCell ref="H39:H41"/>
    <mergeCell ref="C25:O25"/>
    <mergeCell ref="K26:O26"/>
    <mergeCell ref="K22:O23"/>
    <mergeCell ref="K41:O41"/>
    <mergeCell ref="K29:O29"/>
    <mergeCell ref="C31:O31"/>
    <mergeCell ref="C27:O27"/>
    <mergeCell ref="K28:O28"/>
    <mergeCell ref="J34:J37"/>
    <mergeCell ref="C38:O38"/>
    <mergeCell ref="I22:I24"/>
    <mergeCell ref="H22:H24"/>
    <mergeCell ref="C32:O32"/>
    <mergeCell ref="K35:O35"/>
    <mergeCell ref="H35:H37"/>
    <mergeCell ref="F39:F41"/>
    <mergeCell ref="F20:H20"/>
    <mergeCell ref="C19:D20"/>
    <mergeCell ref="E19:E20"/>
    <mergeCell ref="F19:H19"/>
    <mergeCell ref="C21:O21"/>
    <mergeCell ref="K19:O20"/>
    <mergeCell ref="K33:O33"/>
    <mergeCell ref="K24:O24"/>
    <mergeCell ref="D28:D29"/>
    <mergeCell ref="B3:O3"/>
    <mergeCell ref="C14:D14"/>
    <mergeCell ref="K11:O14"/>
    <mergeCell ref="J22:J24"/>
    <mergeCell ref="K16:O16"/>
    <mergeCell ref="C6:O6"/>
    <mergeCell ref="C15:O15"/>
    <mergeCell ref="C13:D13"/>
    <mergeCell ref="G13:H14"/>
    <mergeCell ref="F18:H18"/>
    <mergeCell ref="K18:O18"/>
    <mergeCell ref="C18:D18"/>
    <mergeCell ref="I19:I20"/>
    <mergeCell ref="B5:O5"/>
    <mergeCell ref="B2:O2"/>
    <mergeCell ref="C11:D11"/>
    <mergeCell ref="B11:B14"/>
    <mergeCell ref="J1:N1"/>
    <mergeCell ref="K8:O8"/>
    <mergeCell ref="K9:O9"/>
    <mergeCell ref="C10:O10"/>
    <mergeCell ref="C12:D12"/>
    <mergeCell ref="I11:I14"/>
    <mergeCell ref="B4:O4"/>
    <mergeCell ref="G11:H12"/>
  </mergeCells>
  <conditionalFormatting sqref="Q32 Q1:Q5 Q9:Q20 Q22:Q24 Q26:Q30 Q34:Q44 Q54:Q65536 Q46:Q51">
    <cfRule type="expression" dxfId="69" priority="97" stopIfTrue="1">
      <formula>$A$1=1</formula>
    </cfRule>
  </conditionalFormatting>
  <conditionalFormatting sqref="Q8">
    <cfRule type="expression" dxfId="68" priority="95" stopIfTrue="1">
      <formula>$A$1=1</formula>
    </cfRule>
  </conditionalFormatting>
  <conditionalFormatting sqref="Q33">
    <cfRule type="expression" dxfId="67" priority="93" stopIfTrue="1">
      <formula>$A$1=1</formula>
    </cfRule>
  </conditionalFormatting>
  <conditionalFormatting sqref="Q53">
    <cfRule type="expression" dxfId="66" priority="92" stopIfTrue="1">
      <formula>$A$1=1</formula>
    </cfRule>
  </conditionalFormatting>
  <conditionalFormatting sqref="Q25">
    <cfRule type="expression" dxfId="65" priority="91" stopIfTrue="1">
      <formula>$A$1=1</formula>
    </cfRule>
  </conditionalFormatting>
  <conditionalFormatting sqref="Q21">
    <cfRule type="expression" dxfId="64" priority="82" stopIfTrue="1">
      <formula>$A$1=1</formula>
    </cfRule>
  </conditionalFormatting>
  <printOptions horizontalCentered="1"/>
  <pageMargins left="0.59055118110236227" right="0" top="0.19685039370078741" bottom="0.19685039370078741" header="0" footer="0"/>
  <pageSetup paperSize="9" scale="39" fitToHeight="0" orientation="portrait" r:id="rId1"/>
  <headerFooter scaleWithDoc="0">
    <oddFooter>&amp;R7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3300"/>
    <pageSetUpPr fitToPage="1"/>
  </sheetPr>
  <dimension ref="A1:P74"/>
  <sheetViews>
    <sheetView showGridLines="0" zoomScale="75" zoomScaleNormal="75" zoomScaleSheetLayoutView="100" workbookViewId="0">
      <pane ySplit="1" topLeftCell="A32" activePane="bottomLeft" state="frozen"/>
      <selection activeCell="S6" sqref="S6"/>
      <selection pane="bottomLeft" activeCell="P1" sqref="P1"/>
    </sheetView>
  </sheetViews>
  <sheetFormatPr defaultColWidth="9.109375" defaultRowHeight="15.6"/>
  <cols>
    <col min="1" max="1" width="38.5546875" style="35" customWidth="1"/>
    <col min="2" max="2" width="27.5546875" style="35" customWidth="1"/>
    <col min="3" max="3" width="18.33203125" style="37" customWidth="1"/>
    <col min="4" max="4" width="6" style="37" customWidth="1"/>
    <col min="5" max="5" width="8.88671875" style="38" customWidth="1"/>
    <col min="6" max="6" width="9.33203125" style="38" customWidth="1"/>
    <col min="7" max="7" width="7.5546875" style="38" customWidth="1"/>
    <col min="8" max="8" width="8.5546875" style="38" customWidth="1"/>
    <col min="9" max="9" width="8.44140625" style="39" customWidth="1"/>
    <col min="10" max="12" width="7.44140625" style="39" customWidth="1"/>
    <col min="13" max="13" width="8.6640625" style="39" customWidth="1"/>
    <col min="14" max="14" width="35.44140625" style="40" customWidth="1"/>
    <col min="15" max="15" width="1.5546875" style="33" hidden="1" customWidth="1"/>
    <col min="16" max="16" width="12.6640625" style="431" customWidth="1"/>
    <col min="17" max="16384" width="9.109375" style="21"/>
  </cols>
  <sheetData>
    <row r="1" spans="1:16" s="6" customFormat="1" ht="93" customHeight="1">
      <c r="A1" s="337">
        <f>'Акции и спецпредложения'!$A$1</f>
        <v>2</v>
      </c>
      <c r="B1" s="333"/>
      <c r="C1" s="334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8"/>
      <c r="O1" s="339"/>
      <c r="P1" s="422"/>
    </row>
    <row r="2" spans="1:16" s="7" customFormat="1" ht="26.25" customHeight="1">
      <c r="A2" s="622"/>
      <c r="B2" s="626" t="s">
        <v>630</v>
      </c>
      <c r="C2" s="622"/>
      <c r="D2" s="622"/>
      <c r="E2" s="622"/>
      <c r="F2" s="622"/>
      <c r="G2" s="622"/>
      <c r="H2" s="622"/>
      <c r="I2" s="622"/>
      <c r="J2" s="622"/>
      <c r="K2" s="622"/>
      <c r="L2" s="622"/>
      <c r="M2" s="622"/>
      <c r="N2" s="622"/>
      <c r="O2" s="622"/>
      <c r="P2" s="627"/>
    </row>
    <row r="3" spans="1:16" s="93" customFormat="1" ht="46.5" customHeight="1">
      <c r="A3" s="80"/>
      <c r="B3" s="1031" t="s">
        <v>853</v>
      </c>
      <c r="C3" s="1031"/>
      <c r="D3" s="1031"/>
      <c r="E3" s="1031"/>
      <c r="F3" s="1031"/>
      <c r="G3" s="1031"/>
      <c r="H3" s="1031"/>
      <c r="I3" s="1031"/>
      <c r="J3" s="1031"/>
      <c r="K3" s="1031"/>
      <c r="L3" s="1031"/>
      <c r="M3" s="1031"/>
      <c r="N3" s="1031"/>
      <c r="O3" s="201"/>
      <c r="P3" s="423"/>
    </row>
    <row r="4" spans="1:16" s="249" customFormat="1" ht="64.5" customHeight="1">
      <c r="A4" s="247"/>
      <c r="B4" s="1032" t="s">
        <v>854</v>
      </c>
      <c r="C4" s="1032"/>
      <c r="D4" s="1032"/>
      <c r="E4" s="1032"/>
      <c r="F4" s="1032"/>
      <c r="G4" s="1032"/>
      <c r="H4" s="1032"/>
      <c r="I4" s="1032"/>
      <c r="J4" s="1032"/>
      <c r="K4" s="1032"/>
      <c r="L4" s="1032"/>
      <c r="M4" s="1032"/>
      <c r="N4" s="1032"/>
      <c r="O4" s="248"/>
      <c r="P4" s="424"/>
    </row>
    <row r="5" spans="1:16" s="7" customFormat="1" ht="16.5" customHeight="1">
      <c r="A5" s="620"/>
      <c r="B5" s="621"/>
      <c r="C5" s="926" t="s">
        <v>826</v>
      </c>
      <c r="D5" s="926"/>
      <c r="E5" s="926"/>
      <c r="F5" s="926"/>
      <c r="G5" s="926"/>
      <c r="H5" s="926"/>
      <c r="I5" s="926"/>
      <c r="J5" s="926"/>
      <c r="K5" s="926"/>
      <c r="L5" s="926"/>
      <c r="M5" s="926"/>
      <c r="N5" s="926"/>
      <c r="O5" s="629"/>
      <c r="P5" s="604" t="s">
        <v>1</v>
      </c>
    </row>
    <row r="6" spans="1:16" ht="12.75" customHeight="1">
      <c r="A6" s="114"/>
      <c r="B6" s="114"/>
      <c r="C6" s="1021" t="s">
        <v>616</v>
      </c>
      <c r="D6" s="1022"/>
      <c r="E6" s="1022"/>
      <c r="F6" s="1022"/>
      <c r="G6" s="1022"/>
      <c r="H6" s="1022"/>
      <c r="I6" s="1022"/>
      <c r="J6" s="1022"/>
      <c r="K6" s="1022"/>
      <c r="L6" s="1022"/>
      <c r="M6" s="1022"/>
      <c r="N6" s="1022"/>
      <c r="O6" s="1022"/>
      <c r="P6" s="1022"/>
    </row>
    <row r="7" spans="1:16" s="7" customFormat="1" ht="15" customHeight="1">
      <c r="A7" s="146"/>
      <c r="B7" s="12"/>
      <c r="C7" s="960" t="s">
        <v>22</v>
      </c>
      <c r="D7" s="960" t="s">
        <v>25</v>
      </c>
      <c r="E7" s="960" t="s">
        <v>24</v>
      </c>
      <c r="F7" s="960" t="s">
        <v>611</v>
      </c>
      <c r="G7" s="960"/>
      <c r="H7" s="960" t="s">
        <v>612</v>
      </c>
      <c r="I7" s="960"/>
      <c r="J7" s="960" t="s">
        <v>617</v>
      </c>
      <c r="K7" s="960"/>
      <c r="L7" s="960"/>
      <c r="M7" s="960" t="s">
        <v>609</v>
      </c>
      <c r="N7" s="960" t="s">
        <v>226</v>
      </c>
      <c r="O7" s="99"/>
      <c r="P7" s="425"/>
    </row>
    <row r="8" spans="1:16" s="7" customFormat="1" ht="15" customHeight="1">
      <c r="A8" s="137"/>
      <c r="B8" s="137"/>
      <c r="C8" s="960"/>
      <c r="D8" s="960"/>
      <c r="E8" s="960"/>
      <c r="F8" s="611" t="s">
        <v>610</v>
      </c>
      <c r="G8" s="611" t="s">
        <v>23</v>
      </c>
      <c r="H8" s="611" t="s">
        <v>610</v>
      </c>
      <c r="I8" s="611" t="s">
        <v>23</v>
      </c>
      <c r="J8" s="611" t="s">
        <v>618</v>
      </c>
      <c r="K8" s="611" t="s">
        <v>619</v>
      </c>
      <c r="L8" s="611" t="s">
        <v>620</v>
      </c>
      <c r="M8" s="960"/>
      <c r="N8" s="960"/>
      <c r="O8" s="99"/>
      <c r="P8" s="425"/>
    </row>
    <row r="9" spans="1:16" ht="49.5" customHeight="1">
      <c r="A9" s="202"/>
      <c r="B9" s="202" t="s">
        <v>828</v>
      </c>
      <c r="C9" s="719" t="s">
        <v>925</v>
      </c>
      <c r="D9" s="720" t="s">
        <v>842</v>
      </c>
      <c r="E9" s="721" t="s">
        <v>1319</v>
      </c>
      <c r="F9" s="721"/>
      <c r="G9" s="1001"/>
      <c r="H9" s="1001" t="s">
        <v>613</v>
      </c>
      <c r="I9" s="1001" t="s">
        <v>614</v>
      </c>
      <c r="J9" s="722">
        <v>12</v>
      </c>
      <c r="K9" s="722">
        <v>8</v>
      </c>
      <c r="L9" s="722"/>
      <c r="M9" s="1004">
        <v>10</v>
      </c>
      <c r="N9" s="612" t="s">
        <v>1325</v>
      </c>
      <c r="O9" s="725">
        <v>57.2</v>
      </c>
      <c r="P9" s="863">
        <f t="shared" ref="P9:P16" si="0">ROUNDUP(O9*$A$1,2)</f>
        <v>114.4</v>
      </c>
    </row>
    <row r="10" spans="1:16" s="532" customFormat="1" ht="49.5" customHeight="1">
      <c r="A10" s="202"/>
      <c r="B10" s="202" t="s">
        <v>1174</v>
      </c>
      <c r="C10" s="719" t="s">
        <v>1400</v>
      </c>
      <c r="D10" s="720">
        <v>120</v>
      </c>
      <c r="E10" s="723" t="s">
        <v>1175</v>
      </c>
      <c r="F10" s="721" t="s">
        <v>1178</v>
      </c>
      <c r="G10" s="1001"/>
      <c r="H10" s="1001"/>
      <c r="I10" s="1001"/>
      <c r="J10" s="722">
        <v>16</v>
      </c>
      <c r="K10" s="722">
        <v>8</v>
      </c>
      <c r="L10" s="722">
        <v>4</v>
      </c>
      <c r="M10" s="1004"/>
      <c r="N10" s="724" t="s">
        <v>1179</v>
      </c>
      <c r="O10" s="725">
        <v>64.8</v>
      </c>
      <c r="P10" s="857">
        <f>ROUNDUP(O10*$A$1,2)</f>
        <v>129.6</v>
      </c>
    </row>
    <row r="11" spans="1:16" ht="29.25" customHeight="1">
      <c r="A11" s="202"/>
      <c r="B11" s="202" t="s">
        <v>1316</v>
      </c>
      <c r="C11" s="1035" t="s">
        <v>1461</v>
      </c>
      <c r="D11" s="720">
        <v>240</v>
      </c>
      <c r="E11" s="721" t="s">
        <v>1318</v>
      </c>
      <c r="F11" s="1001" t="s">
        <v>686</v>
      </c>
      <c r="G11" s="1001"/>
      <c r="H11" s="1001"/>
      <c r="I11" s="1001"/>
      <c r="J11" s="722">
        <v>16</v>
      </c>
      <c r="K11" s="722">
        <v>16</v>
      </c>
      <c r="L11" s="722">
        <v>4</v>
      </c>
      <c r="M11" s="1004"/>
      <c r="N11" s="612" t="s">
        <v>855</v>
      </c>
      <c r="O11" s="725">
        <v>92.4</v>
      </c>
      <c r="P11" s="857">
        <f t="shared" si="0"/>
        <v>184.8</v>
      </c>
    </row>
    <row r="12" spans="1:16" s="531" customFormat="1" ht="35.1" customHeight="1">
      <c r="A12" s="202"/>
      <c r="B12" s="202" t="s">
        <v>1317</v>
      </c>
      <c r="C12" s="1035"/>
      <c r="D12" s="720">
        <v>240</v>
      </c>
      <c r="E12" s="1001" t="s">
        <v>1319</v>
      </c>
      <c r="F12" s="1001"/>
      <c r="G12" s="1001"/>
      <c r="H12" s="1001"/>
      <c r="I12" s="1001"/>
      <c r="J12" s="722">
        <v>16</v>
      </c>
      <c r="K12" s="722">
        <v>16</v>
      </c>
      <c r="L12" s="722">
        <v>4</v>
      </c>
      <c r="M12" s="1004"/>
      <c r="N12" s="612" t="s">
        <v>1324</v>
      </c>
      <c r="O12" s="725">
        <v>92.4</v>
      </c>
      <c r="P12" s="857">
        <f>ROUNDUP(O12*$A$1,2)</f>
        <v>184.8</v>
      </c>
    </row>
    <row r="13" spans="1:16" ht="35.1" customHeight="1">
      <c r="A13" s="202"/>
      <c r="B13" s="202" t="s">
        <v>344</v>
      </c>
      <c r="C13" s="1035"/>
      <c r="D13" s="720">
        <v>240</v>
      </c>
      <c r="E13" s="964"/>
      <c r="F13" s="1001"/>
      <c r="G13" s="1001"/>
      <c r="H13" s="1001"/>
      <c r="I13" s="1001"/>
      <c r="J13" s="722">
        <v>16</v>
      </c>
      <c r="K13" s="722">
        <v>8</v>
      </c>
      <c r="L13" s="722">
        <v>4</v>
      </c>
      <c r="M13" s="1004"/>
      <c r="N13" s="612" t="s">
        <v>1326</v>
      </c>
      <c r="O13" s="725">
        <v>116.5</v>
      </c>
      <c r="P13" s="857">
        <f t="shared" si="0"/>
        <v>233</v>
      </c>
    </row>
    <row r="14" spans="1:16" s="531" customFormat="1" ht="35.1" customHeight="1">
      <c r="A14" s="202"/>
      <c r="B14" s="202" t="s">
        <v>1323</v>
      </c>
      <c r="C14" s="1035"/>
      <c r="D14" s="720">
        <v>240</v>
      </c>
      <c r="E14" s="964"/>
      <c r="F14" s="964"/>
      <c r="G14" s="964"/>
      <c r="H14" s="1001"/>
      <c r="I14" s="1001"/>
      <c r="J14" s="722">
        <v>16</v>
      </c>
      <c r="K14" s="722">
        <v>8</v>
      </c>
      <c r="L14" s="722">
        <v>4</v>
      </c>
      <c r="M14" s="898"/>
      <c r="N14" s="612" t="s">
        <v>1445</v>
      </c>
      <c r="O14" s="725">
        <v>116.5</v>
      </c>
      <c r="P14" s="857">
        <f>ROUNDUP(O14*$A$1,2)</f>
        <v>233</v>
      </c>
    </row>
    <row r="15" spans="1:16" ht="35.1" customHeight="1">
      <c r="A15" s="202"/>
      <c r="B15" s="202" t="s">
        <v>345</v>
      </c>
      <c r="C15" s="1035"/>
      <c r="D15" s="720">
        <v>480</v>
      </c>
      <c r="E15" s="1001" t="s">
        <v>1319</v>
      </c>
      <c r="F15" s="1001" t="s">
        <v>685</v>
      </c>
      <c r="G15" s="1001" t="s">
        <v>615</v>
      </c>
      <c r="H15" s="1001"/>
      <c r="I15" s="1001"/>
      <c r="J15" s="722">
        <v>16</v>
      </c>
      <c r="K15" s="722">
        <v>8</v>
      </c>
      <c r="L15" s="722">
        <v>4</v>
      </c>
      <c r="M15" s="1004">
        <v>5</v>
      </c>
      <c r="N15" s="612" t="s">
        <v>622</v>
      </c>
      <c r="O15" s="725">
        <v>248.2</v>
      </c>
      <c r="P15" s="857">
        <f t="shared" si="0"/>
        <v>496.4</v>
      </c>
    </row>
    <row r="16" spans="1:16" ht="35.1" customHeight="1">
      <c r="A16" s="202"/>
      <c r="B16" s="202" t="s">
        <v>824</v>
      </c>
      <c r="C16" s="719" t="s">
        <v>1401</v>
      </c>
      <c r="D16" s="720">
        <v>240</v>
      </c>
      <c r="E16" s="964"/>
      <c r="F16" s="1001"/>
      <c r="G16" s="1001"/>
      <c r="H16" s="1001"/>
      <c r="I16" s="1001"/>
      <c r="J16" s="722">
        <v>16</v>
      </c>
      <c r="K16" s="722">
        <v>8</v>
      </c>
      <c r="L16" s="722">
        <v>4</v>
      </c>
      <c r="M16" s="1004"/>
      <c r="N16" s="724" t="s">
        <v>841</v>
      </c>
      <c r="O16" s="725">
        <v>171.2</v>
      </c>
      <c r="P16" s="857">
        <f t="shared" si="0"/>
        <v>342.4</v>
      </c>
    </row>
    <row r="17" spans="1:16" s="517" customFormat="1" ht="17.25" customHeight="1">
      <c r="A17" s="202"/>
      <c r="B17" s="202"/>
      <c r="C17" s="521"/>
      <c r="D17" s="101"/>
      <c r="E17" s="200"/>
      <c r="F17" s="200"/>
      <c r="G17" s="200"/>
      <c r="H17" s="200"/>
      <c r="I17" s="200"/>
      <c r="J17" s="520"/>
      <c r="K17" s="520"/>
      <c r="L17" s="520"/>
      <c r="M17" s="519"/>
      <c r="N17" s="49"/>
      <c r="O17" s="452"/>
      <c r="P17" s="446"/>
    </row>
    <row r="18" spans="1:16" s="7" customFormat="1" ht="16.5" customHeight="1">
      <c r="A18" s="765"/>
      <c r="B18" s="766"/>
      <c r="C18" s="926" t="s">
        <v>621</v>
      </c>
      <c r="D18" s="926"/>
      <c r="E18" s="926"/>
      <c r="F18" s="926"/>
      <c r="G18" s="926"/>
      <c r="H18" s="926"/>
      <c r="I18" s="926"/>
      <c r="J18" s="926"/>
      <c r="K18" s="926"/>
      <c r="L18" s="926"/>
      <c r="M18" s="926"/>
      <c r="N18" s="926"/>
      <c r="O18" s="629"/>
      <c r="P18" s="604" t="s">
        <v>1</v>
      </c>
    </row>
    <row r="19" spans="1:16" s="7" customFormat="1" ht="15" customHeight="1">
      <c r="A19" s="146"/>
      <c r="B19" s="36"/>
      <c r="O19" s="99"/>
      <c r="P19" s="726"/>
    </row>
    <row r="20" spans="1:16" ht="65.099999999999994" customHeight="1">
      <c r="A20" s="202"/>
      <c r="B20" s="202" t="s">
        <v>348</v>
      </c>
      <c r="C20" s="727" t="s">
        <v>847</v>
      </c>
      <c r="D20" s="720" t="s">
        <v>688</v>
      </c>
      <c r="E20" s="1001" t="s">
        <v>1389</v>
      </c>
      <c r="F20" s="1001" t="s">
        <v>639</v>
      </c>
      <c r="G20" s="1013" t="s">
        <v>614</v>
      </c>
      <c r="H20" s="1001" t="s">
        <v>613</v>
      </c>
      <c r="I20" s="1013" t="s">
        <v>614</v>
      </c>
      <c r="J20" s="728">
        <v>16</v>
      </c>
      <c r="K20" s="728">
        <v>8</v>
      </c>
      <c r="L20" s="728">
        <v>4</v>
      </c>
      <c r="M20" s="1033">
        <v>5</v>
      </c>
      <c r="N20" s="724" t="s">
        <v>684</v>
      </c>
      <c r="O20" s="729">
        <v>105.9</v>
      </c>
      <c r="P20" s="863">
        <f>ROUNDUP(O20*$A$1,2)</f>
        <v>211.8</v>
      </c>
    </row>
    <row r="21" spans="1:16" ht="78.75" customHeight="1">
      <c r="A21" s="202"/>
      <c r="B21" s="202" t="s">
        <v>349</v>
      </c>
      <c r="C21" s="730" t="s">
        <v>1462</v>
      </c>
      <c r="D21" s="720" t="s">
        <v>1463</v>
      </c>
      <c r="E21" s="1001"/>
      <c r="F21" s="1001"/>
      <c r="G21" s="1013"/>
      <c r="H21" s="1001"/>
      <c r="I21" s="1013"/>
      <c r="J21" s="728">
        <v>32</v>
      </c>
      <c r="K21" s="728">
        <v>32</v>
      </c>
      <c r="L21" s="731">
        <v>25</v>
      </c>
      <c r="M21" s="1033"/>
      <c r="N21" s="724" t="s">
        <v>1390</v>
      </c>
      <c r="O21" s="729">
        <v>142</v>
      </c>
      <c r="P21" s="863">
        <f>ROUNDUP(O21*$A$1,2)</f>
        <v>284</v>
      </c>
    </row>
    <row r="22" spans="1:16" s="560" customFormat="1" ht="31.5" customHeight="1">
      <c r="A22" s="202"/>
      <c r="B22" s="202"/>
      <c r="C22" s="205"/>
      <c r="D22" s="101"/>
      <c r="E22" s="200"/>
      <c r="F22" s="200"/>
      <c r="G22" s="208"/>
      <c r="H22" s="200"/>
      <c r="I22" s="208"/>
      <c r="J22" s="561"/>
      <c r="K22" s="561"/>
      <c r="L22" s="562"/>
      <c r="M22" s="563"/>
      <c r="N22" s="49"/>
      <c r="O22" s="452"/>
      <c r="P22" s="453"/>
    </row>
    <row r="23" spans="1:16" s="560" customFormat="1" ht="78.75" customHeight="1">
      <c r="A23" s="202"/>
      <c r="B23" s="202" t="s">
        <v>1449</v>
      </c>
      <c r="C23" s="730" t="s">
        <v>1464</v>
      </c>
      <c r="D23" s="720" t="s">
        <v>1465</v>
      </c>
      <c r="E23" s="721" t="s">
        <v>1450</v>
      </c>
      <c r="F23" s="721" t="s">
        <v>639</v>
      </c>
      <c r="G23" s="732" t="s">
        <v>614</v>
      </c>
      <c r="H23" s="721" t="s">
        <v>1460</v>
      </c>
      <c r="I23" s="1013" t="s">
        <v>614</v>
      </c>
      <c r="J23" s="728">
        <v>32</v>
      </c>
      <c r="K23" s="728">
        <v>32</v>
      </c>
      <c r="L23" s="728">
        <v>8</v>
      </c>
      <c r="M23" s="733"/>
      <c r="N23" s="724" t="s">
        <v>1453</v>
      </c>
      <c r="O23" s="729">
        <v>250.6</v>
      </c>
      <c r="P23" s="861">
        <f>ROUNDUP(O23*$A$1,2)</f>
        <v>501.2</v>
      </c>
    </row>
    <row r="24" spans="1:16" s="560" customFormat="1" ht="78.75" customHeight="1">
      <c r="A24" s="202"/>
      <c r="B24" s="202" t="s">
        <v>1446</v>
      </c>
      <c r="C24" s="730" t="s">
        <v>1466</v>
      </c>
      <c r="D24" s="720"/>
      <c r="E24" s="721" t="s">
        <v>1447</v>
      </c>
      <c r="F24" s="721" t="s">
        <v>639</v>
      </c>
      <c r="G24" s="732" t="s">
        <v>614</v>
      </c>
      <c r="H24" s="721" t="s">
        <v>1454</v>
      </c>
      <c r="I24" s="898"/>
      <c r="J24" s="728">
        <v>16</v>
      </c>
      <c r="K24" s="728">
        <v>16</v>
      </c>
      <c r="L24" s="728">
        <v>16</v>
      </c>
      <c r="M24" s="733">
        <v>4</v>
      </c>
      <c r="N24" s="724" t="s">
        <v>1448</v>
      </c>
      <c r="O24" s="729">
        <v>262</v>
      </c>
      <c r="P24" s="861">
        <f>ROUNDUP(O24*$A$1,2)</f>
        <v>524</v>
      </c>
    </row>
    <row r="25" spans="1:16" ht="15" thickBot="1">
      <c r="A25" s="88"/>
      <c r="B25" s="88"/>
      <c r="C25" s="564"/>
      <c r="D25" s="564"/>
      <c r="E25" s="565"/>
      <c r="F25" s="565"/>
      <c r="G25" s="565"/>
      <c r="H25" s="214"/>
      <c r="I25" s="215"/>
      <c r="J25" s="229"/>
      <c r="K25" s="229"/>
      <c r="L25" s="229"/>
      <c r="M25" s="264"/>
      <c r="N25" s="216"/>
      <c r="O25" s="377"/>
      <c r="P25" s="446"/>
    </row>
    <row r="26" spans="1:16" ht="38.25" customHeight="1" thickBot="1">
      <c r="A26" s="207"/>
      <c r="B26" s="206" t="s">
        <v>351</v>
      </c>
      <c r="C26" s="1019" t="s">
        <v>848</v>
      </c>
      <c r="D26" s="1014" t="s">
        <v>350</v>
      </c>
      <c r="E26" s="1001" t="s">
        <v>676</v>
      </c>
      <c r="F26" s="1001" t="s">
        <v>639</v>
      </c>
      <c r="G26" s="1013" t="s">
        <v>614</v>
      </c>
      <c r="H26" s="1001" t="s">
        <v>613</v>
      </c>
      <c r="I26" s="1013" t="s">
        <v>614</v>
      </c>
      <c r="J26" s="1018">
        <v>32</v>
      </c>
      <c r="K26" s="1018">
        <v>32</v>
      </c>
      <c r="L26" s="1018">
        <v>8</v>
      </c>
      <c r="M26" s="1033">
        <v>5</v>
      </c>
      <c r="N26" s="940" t="s">
        <v>856</v>
      </c>
      <c r="O26" s="1015">
        <v>337.92</v>
      </c>
      <c r="P26" s="1028">
        <f>ROUNDUP(O26*$A$1,2)</f>
        <v>675.84</v>
      </c>
    </row>
    <row r="27" spans="1:16" ht="23.25" customHeight="1">
      <c r="A27" s="203"/>
      <c r="B27" s="204"/>
      <c r="C27" s="1020"/>
      <c r="D27" s="1014"/>
      <c r="E27" s="1001"/>
      <c r="F27" s="1001"/>
      <c r="G27" s="1013"/>
      <c r="H27" s="1001"/>
      <c r="I27" s="1013"/>
      <c r="J27" s="1018"/>
      <c r="K27" s="1018"/>
      <c r="L27" s="1018"/>
      <c r="M27" s="1033"/>
      <c r="N27" s="940"/>
      <c r="O27" s="1015"/>
      <c r="P27" s="1028"/>
    </row>
    <row r="28" spans="1:16" s="555" customFormat="1" ht="78" customHeight="1">
      <c r="A28" s="203"/>
      <c r="B28" s="206" t="s">
        <v>1391</v>
      </c>
      <c r="C28" s="730" t="s">
        <v>1402</v>
      </c>
      <c r="D28" s="720"/>
      <c r="E28" s="721" t="s">
        <v>1392</v>
      </c>
      <c r="F28" s="721" t="s">
        <v>1403</v>
      </c>
      <c r="G28" s="734" t="s">
        <v>614</v>
      </c>
      <c r="H28" s="721" t="s">
        <v>1460</v>
      </c>
      <c r="I28" s="894"/>
      <c r="J28" s="731">
        <v>32</v>
      </c>
      <c r="K28" s="731">
        <v>32</v>
      </c>
      <c r="L28" s="731">
        <v>32</v>
      </c>
      <c r="M28" s="733">
        <v>2</v>
      </c>
      <c r="N28" s="735" t="s">
        <v>1399</v>
      </c>
      <c r="O28" s="736">
        <v>640.79999999999995</v>
      </c>
      <c r="P28" s="868">
        <f>ROUNDUP(O28*$A$1,2)</f>
        <v>1281.5999999999999</v>
      </c>
    </row>
    <row r="29" spans="1:16" ht="37.5" customHeight="1">
      <c r="A29" s="203"/>
      <c r="B29" s="204"/>
      <c r="C29" s="205"/>
      <c r="D29" s="101"/>
      <c r="E29" s="200"/>
      <c r="F29" s="200"/>
      <c r="G29" s="208"/>
      <c r="H29" s="101"/>
      <c r="I29" s="101"/>
      <c r="J29" s="101"/>
      <c r="K29" s="101"/>
      <c r="L29" s="101"/>
      <c r="M29" s="101"/>
      <c r="N29" s="49"/>
      <c r="O29" s="557"/>
      <c r="P29" s="558"/>
    </row>
    <row r="30" spans="1:16" s="7" customFormat="1" ht="26.25" customHeight="1">
      <c r="A30" s="622"/>
      <c r="B30" s="626" t="s">
        <v>623</v>
      </c>
      <c r="C30" s="622"/>
      <c r="D30" s="622"/>
      <c r="E30" s="622"/>
      <c r="F30" s="622"/>
      <c r="G30" s="622"/>
      <c r="H30" s="622"/>
      <c r="I30" s="622"/>
      <c r="J30" s="622"/>
      <c r="K30" s="622"/>
      <c r="L30" s="622"/>
      <c r="M30" s="622"/>
      <c r="N30" s="622"/>
      <c r="O30" s="622"/>
      <c r="P30" s="627"/>
    </row>
    <row r="31" spans="1:16" ht="87.75" customHeight="1">
      <c r="A31" s="203"/>
      <c r="B31" s="1017" t="s">
        <v>674</v>
      </c>
      <c r="C31" s="1017"/>
      <c r="D31" s="1017"/>
      <c r="E31" s="1017"/>
      <c r="F31" s="1017"/>
      <c r="G31" s="1017"/>
      <c r="H31" s="1017"/>
      <c r="I31" s="1017"/>
      <c r="J31" s="1017"/>
      <c r="K31" s="1017"/>
      <c r="L31" s="1017"/>
      <c r="M31" s="1017"/>
      <c r="N31" s="1017"/>
      <c r="O31" s="22"/>
      <c r="P31" s="290"/>
    </row>
    <row r="32" spans="1:16" s="7" customFormat="1" ht="16.5" customHeight="1">
      <c r="A32" s="620"/>
      <c r="B32" s="621"/>
      <c r="C32" s="926" t="s">
        <v>825</v>
      </c>
      <c r="D32" s="926"/>
      <c r="E32" s="926"/>
      <c r="F32" s="926"/>
      <c r="G32" s="926"/>
      <c r="H32" s="926"/>
      <c r="I32" s="926"/>
      <c r="J32" s="926"/>
      <c r="K32" s="926"/>
      <c r="L32" s="926"/>
      <c r="M32" s="926"/>
      <c r="N32" s="926"/>
      <c r="O32" s="629"/>
      <c r="P32" s="604" t="s">
        <v>1568</v>
      </c>
    </row>
    <row r="33" spans="1:16" ht="66.75" customHeight="1">
      <c r="A33" s="203"/>
      <c r="B33" s="204"/>
      <c r="C33" s="1017" t="s">
        <v>628</v>
      </c>
      <c r="D33" s="1017"/>
      <c r="E33" s="1017"/>
      <c r="F33" s="1017"/>
      <c r="G33" s="1017"/>
      <c r="H33" s="1017"/>
      <c r="I33" s="1017"/>
      <c r="J33" s="1017"/>
      <c r="K33" s="1017"/>
      <c r="L33" s="1017"/>
      <c r="M33" s="1017"/>
      <c r="N33" s="1017"/>
      <c r="O33" s="22"/>
      <c r="P33" s="290"/>
    </row>
    <row r="34" spans="1:16" ht="18" customHeight="1">
      <c r="A34" s="203"/>
      <c r="B34" s="204"/>
      <c r="C34" s="960" t="s">
        <v>22</v>
      </c>
      <c r="D34" s="960" t="s">
        <v>25</v>
      </c>
      <c r="E34" s="960" t="s">
        <v>24</v>
      </c>
      <c r="F34" s="960" t="s">
        <v>611</v>
      </c>
      <c r="G34" s="960"/>
      <c r="H34" s="960" t="s">
        <v>612</v>
      </c>
      <c r="I34" s="960"/>
      <c r="J34" s="960" t="s">
        <v>617</v>
      </c>
      <c r="K34" s="960"/>
      <c r="L34" s="960"/>
      <c r="M34" s="960" t="s">
        <v>609</v>
      </c>
      <c r="N34" s="960" t="s">
        <v>226</v>
      </c>
      <c r="O34" s="22"/>
      <c r="P34" s="290"/>
    </row>
    <row r="35" spans="1:16" s="202" customFormat="1" ht="18" customHeight="1">
      <c r="C35" s="960"/>
      <c r="D35" s="960"/>
      <c r="E35" s="960"/>
      <c r="F35" s="611" t="s">
        <v>610</v>
      </c>
      <c r="G35" s="611" t="s">
        <v>23</v>
      </c>
      <c r="H35" s="611" t="s">
        <v>610</v>
      </c>
      <c r="I35" s="611" t="s">
        <v>23</v>
      </c>
      <c r="J35" s="611" t="s">
        <v>642</v>
      </c>
      <c r="K35" s="611" t="s">
        <v>619</v>
      </c>
      <c r="L35" s="611" t="s">
        <v>631</v>
      </c>
      <c r="M35" s="960"/>
      <c r="N35" s="960"/>
      <c r="P35" s="427"/>
    </row>
    <row r="36" spans="1:16" ht="35.1" customHeight="1">
      <c r="A36" s="202"/>
      <c r="B36" s="202" t="s">
        <v>625</v>
      </c>
      <c r="C36" s="737" t="s">
        <v>857</v>
      </c>
      <c r="D36" s="720" t="s">
        <v>1467</v>
      </c>
      <c r="E36" s="1001" t="s">
        <v>675</v>
      </c>
      <c r="F36" s="1001" t="s">
        <v>687</v>
      </c>
      <c r="G36" s="732" t="s">
        <v>614</v>
      </c>
      <c r="H36" s="721" t="s">
        <v>613</v>
      </c>
      <c r="I36" s="1001" t="s">
        <v>614</v>
      </c>
      <c r="J36" s="738">
        <v>5</v>
      </c>
      <c r="K36" s="738"/>
      <c r="L36" s="739" t="s">
        <v>39</v>
      </c>
      <c r="M36" s="723">
        <v>10</v>
      </c>
      <c r="N36" s="740" t="s">
        <v>1037</v>
      </c>
      <c r="O36" s="725">
        <v>58</v>
      </c>
      <c r="P36" s="863">
        <f>ROUNDUP(O36*$A$1,2)</f>
        <v>116</v>
      </c>
    </row>
    <row r="37" spans="1:16" ht="50.1" customHeight="1">
      <c r="A37" s="202"/>
      <c r="B37" s="202" t="s">
        <v>624</v>
      </c>
      <c r="C37" s="727" t="s">
        <v>845</v>
      </c>
      <c r="D37" s="720" t="s">
        <v>717</v>
      </c>
      <c r="E37" s="898"/>
      <c r="F37" s="898"/>
      <c r="G37" s="1016" t="s">
        <v>629</v>
      </c>
      <c r="H37" s="721" t="s">
        <v>613</v>
      </c>
      <c r="I37" s="898"/>
      <c r="J37" s="738">
        <v>5</v>
      </c>
      <c r="K37" s="738">
        <v>5</v>
      </c>
      <c r="L37" s="738">
        <v>5</v>
      </c>
      <c r="M37" s="1004">
        <v>8</v>
      </c>
      <c r="N37" s="724" t="s">
        <v>1047</v>
      </c>
      <c r="O37" s="725">
        <v>110</v>
      </c>
      <c r="P37" s="863">
        <f>ROUNDUP(O37*$A$1,2)</f>
        <v>220</v>
      </c>
    </row>
    <row r="38" spans="1:16" s="531" customFormat="1" ht="68.25" customHeight="1">
      <c r="A38" s="202"/>
      <c r="B38" s="202" t="s">
        <v>1320</v>
      </c>
      <c r="C38" s="727" t="s">
        <v>1327</v>
      </c>
      <c r="D38" s="720" t="s">
        <v>1328</v>
      </c>
      <c r="E38" s="898"/>
      <c r="F38" s="898"/>
      <c r="G38" s="898"/>
      <c r="H38" s="721" t="s">
        <v>635</v>
      </c>
      <c r="I38" s="898"/>
      <c r="J38" s="738">
        <v>5</v>
      </c>
      <c r="K38" s="738">
        <v>5</v>
      </c>
      <c r="L38" s="738">
        <v>5</v>
      </c>
      <c r="M38" s="898"/>
      <c r="N38" s="741" t="s">
        <v>1342</v>
      </c>
      <c r="O38" s="725">
        <v>110</v>
      </c>
      <c r="P38" s="857">
        <f>ROUNDUP(O38*$A$1,2)</f>
        <v>220</v>
      </c>
    </row>
    <row r="39" spans="1:16" s="553" customFormat="1" ht="78" customHeight="1">
      <c r="A39" s="202"/>
      <c r="B39" s="202" t="s">
        <v>1351</v>
      </c>
      <c r="C39" s="742" t="s">
        <v>1468</v>
      </c>
      <c r="D39" s="743" t="s">
        <v>1469</v>
      </c>
      <c r="E39" s="898"/>
      <c r="F39" s="638" t="s">
        <v>1353</v>
      </c>
      <c r="G39" s="638" t="s">
        <v>614</v>
      </c>
      <c r="H39" s="721" t="s">
        <v>635</v>
      </c>
      <c r="I39" s="638" t="s">
        <v>614</v>
      </c>
      <c r="J39" s="738">
        <v>18</v>
      </c>
      <c r="K39" s="738">
        <v>18</v>
      </c>
      <c r="L39" s="738"/>
      <c r="M39" s="638">
        <v>4</v>
      </c>
      <c r="N39" s="741" t="s">
        <v>1352</v>
      </c>
      <c r="O39" s="725">
        <v>282.8</v>
      </c>
      <c r="P39" s="857">
        <f>ROUNDUP(O39*$A$1,2)</f>
        <v>565.6</v>
      </c>
    </row>
    <row r="40" spans="1:16" s="539" customFormat="1" ht="14.1" customHeight="1">
      <c r="A40" s="202"/>
      <c r="B40" s="202"/>
      <c r="C40" s="209"/>
      <c r="D40" s="101"/>
      <c r="E40" s="492"/>
      <c r="F40" s="200"/>
      <c r="G40" s="551"/>
      <c r="H40" s="200"/>
      <c r="I40" s="200"/>
      <c r="J40" s="547"/>
      <c r="K40" s="547"/>
      <c r="L40" s="547"/>
      <c r="M40" s="519"/>
      <c r="N40" s="552"/>
      <c r="O40" s="452"/>
      <c r="P40" s="871"/>
    </row>
    <row r="41" spans="1:16" s="539" customFormat="1" ht="50.1" customHeight="1">
      <c r="A41" s="202"/>
      <c r="B41" s="202" t="s">
        <v>626</v>
      </c>
      <c r="C41" s="727" t="s">
        <v>1337</v>
      </c>
      <c r="D41" s="743"/>
      <c r="E41" s="1001" t="s">
        <v>675</v>
      </c>
      <c r="F41" s="721" t="s">
        <v>1343</v>
      </c>
      <c r="G41" s="744" t="s">
        <v>614</v>
      </c>
      <c r="H41" s="721" t="s">
        <v>613</v>
      </c>
      <c r="I41" s="721" t="s">
        <v>614</v>
      </c>
      <c r="J41" s="738">
        <v>10</v>
      </c>
      <c r="K41" s="738">
        <v>10</v>
      </c>
      <c r="L41" s="738"/>
      <c r="M41" s="723">
        <v>10</v>
      </c>
      <c r="N41" s="741" t="s">
        <v>1340</v>
      </c>
      <c r="O41" s="729">
        <v>104</v>
      </c>
      <c r="P41" s="863">
        <f>ROUNDUP(O41*$A$1,2)</f>
        <v>208</v>
      </c>
    </row>
    <row r="42" spans="1:16" ht="45" customHeight="1">
      <c r="A42" s="202"/>
      <c r="B42" s="202" t="s">
        <v>1034</v>
      </c>
      <c r="C42" s="727" t="s">
        <v>1038</v>
      </c>
      <c r="D42" s="720" t="s">
        <v>1039</v>
      </c>
      <c r="E42" s="894"/>
      <c r="F42" s="1001" t="s">
        <v>686</v>
      </c>
      <c r="G42" s="1016" t="s">
        <v>629</v>
      </c>
      <c r="H42" s="1001" t="s">
        <v>1344</v>
      </c>
      <c r="I42" s="721"/>
      <c r="J42" s="738">
        <v>10</v>
      </c>
      <c r="K42" s="738">
        <v>10</v>
      </c>
      <c r="L42" s="738">
        <v>10</v>
      </c>
      <c r="M42" s="723">
        <v>8</v>
      </c>
      <c r="N42" s="724" t="s">
        <v>1040</v>
      </c>
      <c r="O42" s="729">
        <v>159.19999999999999</v>
      </c>
      <c r="P42" s="857">
        <f>ROUNDUP(O42*$A$1,2)</f>
        <v>318.39999999999998</v>
      </c>
    </row>
    <row r="43" spans="1:16" s="533" customFormat="1" ht="75" customHeight="1">
      <c r="A43" s="202"/>
      <c r="B43" s="202" t="s">
        <v>1334</v>
      </c>
      <c r="C43" s="742" t="s">
        <v>1470</v>
      </c>
      <c r="D43" s="743"/>
      <c r="E43" s="894"/>
      <c r="F43" s="898"/>
      <c r="G43" s="898"/>
      <c r="H43" s="898"/>
      <c r="I43" s="898" t="s">
        <v>614</v>
      </c>
      <c r="J43" s="1005">
        <v>10</v>
      </c>
      <c r="K43" s="1005">
        <v>10</v>
      </c>
      <c r="L43" s="1005">
        <v>10</v>
      </c>
      <c r="M43" s="1004">
        <v>8</v>
      </c>
      <c r="N43" s="724" t="s">
        <v>1388</v>
      </c>
      <c r="O43" s="729">
        <v>235.4</v>
      </c>
      <c r="P43" s="857">
        <f>ROUNDUP(O43*$A$1,2)</f>
        <v>470.8</v>
      </c>
    </row>
    <row r="44" spans="1:16" ht="54.75" customHeight="1">
      <c r="A44" s="202"/>
      <c r="B44" s="202" t="s">
        <v>926</v>
      </c>
      <c r="C44" s="742" t="s">
        <v>1474</v>
      </c>
      <c r="D44" s="743"/>
      <c r="E44" s="745" t="s">
        <v>1350</v>
      </c>
      <c r="F44" s="898"/>
      <c r="G44" s="744" t="s">
        <v>1333</v>
      </c>
      <c r="H44" s="898"/>
      <c r="I44" s="898"/>
      <c r="J44" s="898"/>
      <c r="K44" s="898"/>
      <c r="L44" s="898"/>
      <c r="M44" s="898"/>
      <c r="N44" s="724" t="s">
        <v>1387</v>
      </c>
      <c r="O44" s="729">
        <v>292</v>
      </c>
      <c r="P44" s="863">
        <f>ROUNDUP(O44*$A$1,2)</f>
        <v>584</v>
      </c>
    </row>
    <row r="45" spans="1:16" s="7" customFormat="1" ht="14.1" customHeight="1">
      <c r="A45" s="202"/>
      <c r="B45" s="202"/>
      <c r="C45" s="209"/>
      <c r="D45" s="101"/>
      <c r="E45" s="549"/>
      <c r="F45" s="550"/>
      <c r="G45" s="551"/>
      <c r="H45" s="200"/>
      <c r="I45" s="200"/>
      <c r="J45" s="492"/>
      <c r="K45" s="492"/>
      <c r="L45" s="492"/>
      <c r="M45" s="492"/>
      <c r="N45" s="49"/>
      <c r="O45" s="452"/>
      <c r="P45" s="872"/>
    </row>
    <row r="46" spans="1:16" s="539" customFormat="1" ht="54.75" customHeight="1">
      <c r="A46" s="202"/>
      <c r="B46" s="202" t="s">
        <v>627</v>
      </c>
      <c r="C46" s="742" t="s">
        <v>1337</v>
      </c>
      <c r="D46" s="743" t="s">
        <v>1473</v>
      </c>
      <c r="E46" s="677" t="s">
        <v>1338</v>
      </c>
      <c r="F46" s="1008" t="s">
        <v>1347</v>
      </c>
      <c r="G46" s="744" t="s">
        <v>1339</v>
      </c>
      <c r="H46" s="721" t="s">
        <v>613</v>
      </c>
      <c r="I46" s="721" t="s">
        <v>614</v>
      </c>
      <c r="J46" s="638">
        <v>10</v>
      </c>
      <c r="K46" s="638">
        <v>10</v>
      </c>
      <c r="L46" s="638"/>
      <c r="M46" s="638">
        <v>10</v>
      </c>
      <c r="N46" s="724" t="s">
        <v>1341</v>
      </c>
      <c r="O46" s="729">
        <v>208</v>
      </c>
      <c r="P46" s="863">
        <f t="shared" ref="P46:P52" si="1">ROUNDUP(O46*$A$1,2)</f>
        <v>416</v>
      </c>
    </row>
    <row r="47" spans="1:16" s="539" customFormat="1" ht="54.75" customHeight="1">
      <c r="A47" s="202"/>
      <c r="B47" s="202" t="s">
        <v>346</v>
      </c>
      <c r="C47" s="727" t="s">
        <v>858</v>
      </c>
      <c r="D47" s="720" t="s">
        <v>859</v>
      </c>
      <c r="E47" s="1002" t="s">
        <v>1394</v>
      </c>
      <c r="F47" s="1009"/>
      <c r="G47" s="1016" t="s">
        <v>629</v>
      </c>
      <c r="H47" s="721" t="s">
        <v>1396</v>
      </c>
      <c r="I47" s="1001" t="s">
        <v>1395</v>
      </c>
      <c r="J47" s="638">
        <v>18</v>
      </c>
      <c r="K47" s="638">
        <v>18</v>
      </c>
      <c r="L47" s="638">
        <v>18</v>
      </c>
      <c r="M47" s="898">
        <v>4</v>
      </c>
      <c r="N47" s="724" t="s">
        <v>1349</v>
      </c>
      <c r="O47" s="747" t="s">
        <v>1050</v>
      </c>
      <c r="P47" s="873">
        <f t="shared" si="1"/>
        <v>648</v>
      </c>
    </row>
    <row r="48" spans="1:16" s="539" customFormat="1" ht="54.75" customHeight="1">
      <c r="A48" s="202"/>
      <c r="B48" s="202" t="s">
        <v>927</v>
      </c>
      <c r="C48" s="727" t="s">
        <v>1452</v>
      </c>
      <c r="D48" s="720" t="s">
        <v>987</v>
      </c>
      <c r="E48" s="992"/>
      <c r="F48" s="1009"/>
      <c r="G48" s="898"/>
      <c r="H48" s="1001" t="s">
        <v>1345</v>
      </c>
      <c r="I48" s="898"/>
      <c r="J48" s="638">
        <v>18</v>
      </c>
      <c r="K48" s="638">
        <v>18</v>
      </c>
      <c r="L48" s="638">
        <v>18</v>
      </c>
      <c r="M48" s="898"/>
      <c r="N48" s="724" t="s">
        <v>1397</v>
      </c>
      <c r="O48" s="748">
        <v>385</v>
      </c>
      <c r="P48" s="873">
        <f t="shared" si="1"/>
        <v>770</v>
      </c>
    </row>
    <row r="49" spans="1:16" ht="60" customHeight="1">
      <c r="A49" s="202"/>
      <c r="B49" s="202" t="s">
        <v>632</v>
      </c>
      <c r="C49" s="719" t="s">
        <v>1477</v>
      </c>
      <c r="D49" s="720" t="s">
        <v>347</v>
      </c>
      <c r="E49" s="992"/>
      <c r="F49" s="1009"/>
      <c r="G49" s="898"/>
      <c r="H49" s="1001"/>
      <c r="I49" s="898"/>
      <c r="J49" s="738">
        <v>18</v>
      </c>
      <c r="K49" s="738">
        <v>18</v>
      </c>
      <c r="L49" s="738">
        <v>18</v>
      </c>
      <c r="M49" s="898"/>
      <c r="N49" s="724" t="s">
        <v>1335</v>
      </c>
      <c r="O49" s="729">
        <v>552.15</v>
      </c>
      <c r="P49" s="857">
        <f t="shared" si="1"/>
        <v>1104.3</v>
      </c>
    </row>
    <row r="50" spans="1:16" s="531" customFormat="1" ht="102.75" customHeight="1">
      <c r="A50" s="202"/>
      <c r="B50" s="202" t="s">
        <v>1321</v>
      </c>
      <c r="C50" s="719" t="s">
        <v>1471</v>
      </c>
      <c r="D50" s="720" t="s">
        <v>1329</v>
      </c>
      <c r="E50" s="992"/>
      <c r="F50" s="1009"/>
      <c r="G50" s="898"/>
      <c r="H50" s="721" t="s">
        <v>1322</v>
      </c>
      <c r="I50" s="898"/>
      <c r="J50" s="738">
        <v>18</v>
      </c>
      <c r="K50" s="738">
        <v>18</v>
      </c>
      <c r="L50" s="738">
        <v>18</v>
      </c>
      <c r="M50" s="898"/>
      <c r="N50" s="724" t="s">
        <v>1398</v>
      </c>
      <c r="O50" s="729">
        <v>552.15</v>
      </c>
      <c r="P50" s="863">
        <f t="shared" si="1"/>
        <v>1104.3</v>
      </c>
    </row>
    <row r="51" spans="1:16" ht="51">
      <c r="A51" s="202"/>
      <c r="B51" s="202" t="s">
        <v>633</v>
      </c>
      <c r="C51" s="727" t="s">
        <v>1384</v>
      </c>
      <c r="D51" s="720"/>
      <c r="E51" s="1003" t="s">
        <v>1348</v>
      </c>
      <c r="F51" s="1001" t="s">
        <v>1346</v>
      </c>
      <c r="G51" s="1011" t="s">
        <v>634</v>
      </c>
      <c r="H51" s="1001" t="s">
        <v>635</v>
      </c>
      <c r="I51" s="1001" t="s">
        <v>615</v>
      </c>
      <c r="J51" s="1005">
        <v>18</v>
      </c>
      <c r="K51" s="1005">
        <v>18</v>
      </c>
      <c r="L51" s="1005">
        <v>18</v>
      </c>
      <c r="M51" s="1034">
        <v>2</v>
      </c>
      <c r="N51" s="612" t="s">
        <v>1385</v>
      </c>
      <c r="O51" s="729">
        <v>868.9</v>
      </c>
      <c r="P51" s="863">
        <f>ROUNDUP(O51*$A$1,0)</f>
        <v>1738</v>
      </c>
    </row>
    <row r="52" spans="1:16" ht="75" customHeight="1">
      <c r="A52" s="202"/>
      <c r="B52" s="202" t="s">
        <v>928</v>
      </c>
      <c r="C52" s="727" t="s">
        <v>1472</v>
      </c>
      <c r="D52" s="749"/>
      <c r="E52" s="976"/>
      <c r="F52" s="1007"/>
      <c r="G52" s="957"/>
      <c r="H52" s="898"/>
      <c r="I52" s="898"/>
      <c r="J52" s="1010"/>
      <c r="K52" s="1010"/>
      <c r="L52" s="1012"/>
      <c r="M52" s="903"/>
      <c r="N52" s="612" t="s">
        <v>1386</v>
      </c>
      <c r="O52" s="729">
        <v>1022.2</v>
      </c>
      <c r="P52" s="863">
        <f t="shared" si="1"/>
        <v>2044.4</v>
      </c>
    </row>
    <row r="53" spans="1:16" ht="14.1" customHeight="1">
      <c r="A53"/>
      <c r="B53" s="202"/>
      <c r="C53" s="209"/>
      <c r="D53" s="210"/>
      <c r="E53" s="211"/>
      <c r="F53" s="200"/>
      <c r="G53" s="212"/>
      <c r="H53" s="200"/>
      <c r="I53" s="200"/>
      <c r="J53" s="200"/>
      <c r="K53" s="200"/>
      <c r="L53" s="200"/>
      <c r="M53" s="200"/>
      <c r="N53" s="141"/>
      <c r="O53" s="746"/>
      <c r="P53" s="290"/>
    </row>
    <row r="54" spans="1:16" s="7" customFormat="1" ht="16.5" customHeight="1">
      <c r="A54" s="620"/>
      <c r="B54" s="621"/>
      <c r="C54" s="926" t="s">
        <v>621</v>
      </c>
      <c r="D54" s="926"/>
      <c r="E54" s="926"/>
      <c r="F54" s="926"/>
      <c r="G54" s="926"/>
      <c r="H54" s="926"/>
      <c r="I54" s="926"/>
      <c r="J54" s="926"/>
      <c r="K54" s="926"/>
      <c r="L54" s="926"/>
      <c r="M54" s="926"/>
      <c r="N54" s="926"/>
      <c r="O54" s="629"/>
      <c r="P54" s="604" t="s">
        <v>1</v>
      </c>
    </row>
    <row r="55" spans="1:16" ht="18" customHeight="1">
      <c r="A55" s="217"/>
      <c r="B55" s="116"/>
      <c r="C55" s="1023"/>
      <c r="D55" s="1022"/>
      <c r="E55" s="1022"/>
      <c r="F55" s="1022"/>
      <c r="G55" s="1022"/>
      <c r="H55" s="1022"/>
      <c r="I55" s="1022"/>
      <c r="J55" s="1022"/>
      <c r="K55" s="1022"/>
      <c r="L55" s="1022"/>
      <c r="M55" s="1022"/>
      <c r="N55" s="1022"/>
      <c r="O55" s="750"/>
      <c r="P55" s="751"/>
    </row>
    <row r="56" spans="1:16" s="7" customFormat="1" ht="15" customHeight="1">
      <c r="A56" s="146"/>
      <c r="B56" s="36"/>
      <c r="C56" s="960" t="s">
        <v>22</v>
      </c>
      <c r="D56" s="960" t="s">
        <v>25</v>
      </c>
      <c r="E56" s="960" t="s">
        <v>24</v>
      </c>
      <c r="F56" s="960" t="s">
        <v>611</v>
      </c>
      <c r="G56" s="960"/>
      <c r="H56" s="960" t="s">
        <v>612</v>
      </c>
      <c r="I56" s="960"/>
      <c r="J56" s="960" t="s">
        <v>352</v>
      </c>
      <c r="K56" s="960" t="s">
        <v>991</v>
      </c>
      <c r="L56" s="898"/>
      <c r="M56" s="960" t="s">
        <v>609</v>
      </c>
      <c r="N56" s="960" t="s">
        <v>226</v>
      </c>
      <c r="O56" s="752"/>
      <c r="P56" s="428"/>
    </row>
    <row r="57" spans="1:16" s="7" customFormat="1" ht="15" customHeight="1">
      <c r="A57" s="137"/>
      <c r="B57" s="137"/>
      <c r="C57" s="960"/>
      <c r="D57" s="960"/>
      <c r="E57" s="960"/>
      <c r="F57" s="611" t="s">
        <v>610</v>
      </c>
      <c r="G57" s="611" t="s">
        <v>23</v>
      </c>
      <c r="H57" s="611" t="s">
        <v>610</v>
      </c>
      <c r="I57" s="611" t="s">
        <v>23</v>
      </c>
      <c r="J57" s="960"/>
      <c r="K57" s="611" t="s">
        <v>989</v>
      </c>
      <c r="L57" s="611" t="s">
        <v>990</v>
      </c>
      <c r="M57" s="960"/>
      <c r="N57" s="960"/>
      <c r="O57" s="115"/>
      <c r="P57" s="429"/>
    </row>
    <row r="58" spans="1:16" s="7" customFormat="1" ht="50.25" customHeight="1">
      <c r="A58" s="137"/>
      <c r="B58" s="202" t="s">
        <v>929</v>
      </c>
      <c r="C58" s="960" t="s">
        <v>947</v>
      </c>
      <c r="D58" s="1027">
        <v>120</v>
      </c>
      <c r="E58" s="1001" t="s">
        <v>677</v>
      </c>
      <c r="F58" s="1001" t="s">
        <v>639</v>
      </c>
      <c r="G58" s="1013" t="s">
        <v>614</v>
      </c>
      <c r="H58" s="1014" t="s">
        <v>948</v>
      </c>
      <c r="I58" s="1014" t="s">
        <v>641</v>
      </c>
      <c r="J58" s="754">
        <v>4</v>
      </c>
      <c r="K58" s="754">
        <v>4</v>
      </c>
      <c r="L58" s="659">
        <v>4</v>
      </c>
      <c r="M58" s="1006">
        <v>10</v>
      </c>
      <c r="N58" s="724" t="s">
        <v>988</v>
      </c>
      <c r="O58" s="725">
        <v>140</v>
      </c>
      <c r="P58" s="863">
        <f>ROUNDUP(O58*$A$1,2)</f>
        <v>280</v>
      </c>
    </row>
    <row r="59" spans="1:16" s="7" customFormat="1" ht="30.75" customHeight="1">
      <c r="A59" s="137"/>
      <c r="B59" s="202" t="s">
        <v>1546</v>
      </c>
      <c r="C59" s="960"/>
      <c r="D59" s="1027"/>
      <c r="E59" s="898"/>
      <c r="F59" s="1001"/>
      <c r="G59" s="1013"/>
      <c r="H59" s="1014"/>
      <c r="I59" s="1014"/>
      <c r="J59" s="754" t="s">
        <v>39</v>
      </c>
      <c r="K59" s="754">
        <v>4</v>
      </c>
      <c r="L59" s="755" t="s">
        <v>39</v>
      </c>
      <c r="M59" s="1006"/>
      <c r="N59" s="724" t="s">
        <v>1549</v>
      </c>
      <c r="O59" s="753">
        <v>68</v>
      </c>
      <c r="P59" s="863">
        <f>ROUNDUP(O59*$A$1,2)</f>
        <v>136</v>
      </c>
    </row>
    <row r="60" spans="1:16" ht="29.25" customHeight="1">
      <c r="A60" s="202"/>
      <c r="B60" s="202" t="s">
        <v>1547</v>
      </c>
      <c r="C60" s="960"/>
      <c r="D60" s="898"/>
      <c r="E60" s="1001" t="s">
        <v>1382</v>
      </c>
      <c r="F60" s="898"/>
      <c r="G60" s="898"/>
      <c r="H60" s="898"/>
      <c r="I60" s="898"/>
      <c r="J60" s="755" t="s">
        <v>39</v>
      </c>
      <c r="K60" s="756" t="s">
        <v>256</v>
      </c>
      <c r="L60" s="749">
        <v>4</v>
      </c>
      <c r="M60" s="898"/>
      <c r="N60" s="940" t="s">
        <v>1550</v>
      </c>
      <c r="O60" s="753">
        <v>80</v>
      </c>
      <c r="P60" s="863">
        <f>ROUNDUP(O60*$A$1,2)</f>
        <v>160</v>
      </c>
    </row>
    <row r="61" spans="1:16" ht="20.100000000000001" customHeight="1">
      <c r="A61" s="202"/>
      <c r="B61" s="202" t="s">
        <v>353</v>
      </c>
      <c r="C61" s="960"/>
      <c r="D61" s="754">
        <v>240</v>
      </c>
      <c r="E61" s="898"/>
      <c r="F61" s="898"/>
      <c r="G61" s="898"/>
      <c r="H61" s="898"/>
      <c r="I61" s="898"/>
      <c r="J61" s="757" t="s">
        <v>39</v>
      </c>
      <c r="K61" s="757" t="s">
        <v>243</v>
      </c>
      <c r="L61" s="749">
        <v>8</v>
      </c>
      <c r="M61" s="898"/>
      <c r="N61" s="957"/>
      <c r="O61" s="383">
        <v>110.8</v>
      </c>
      <c r="P61" s="863">
        <f>ROUNDUP(O61*$A$1,2)</f>
        <v>221.6</v>
      </c>
    </row>
    <row r="62" spans="1:16" ht="38.25" customHeight="1">
      <c r="A62" s="202"/>
      <c r="B62" s="202" t="s">
        <v>354</v>
      </c>
      <c r="C62" s="758" t="s">
        <v>846</v>
      </c>
      <c r="D62" s="754">
        <v>480</v>
      </c>
      <c r="E62" s="721" t="s">
        <v>677</v>
      </c>
      <c r="F62" s="898"/>
      <c r="G62" s="898"/>
      <c r="H62" s="898"/>
      <c r="I62" s="898"/>
      <c r="J62" s="757" t="s">
        <v>39</v>
      </c>
      <c r="K62" s="757" t="s">
        <v>1059</v>
      </c>
      <c r="L62" s="720" t="s">
        <v>39</v>
      </c>
      <c r="M62" s="898"/>
      <c r="N62" s="724" t="s">
        <v>1548</v>
      </c>
      <c r="O62" s="383">
        <v>160</v>
      </c>
      <c r="P62" s="857">
        <f>ROUNDUP(O62*$A$1,2)</f>
        <v>320</v>
      </c>
    </row>
    <row r="63" spans="1:16" ht="14.1" customHeight="1">
      <c r="A63" s="218"/>
      <c r="B63" s="11"/>
      <c r="C63" s="1029"/>
      <c r="D63" s="1030"/>
      <c r="E63" s="1030"/>
      <c r="F63" s="1030"/>
      <c r="G63" s="1030"/>
      <c r="H63" s="1030"/>
      <c r="I63" s="1030"/>
      <c r="J63" s="1030"/>
      <c r="K63" s="1030"/>
      <c r="L63" s="1030"/>
      <c r="M63" s="1030"/>
      <c r="N63" s="1030"/>
      <c r="O63" s="117"/>
      <c r="P63" s="759"/>
    </row>
    <row r="64" spans="1:16" ht="15" customHeight="1">
      <c r="A64" s="218"/>
      <c r="B64" s="213"/>
      <c r="C64" s="960" t="s">
        <v>22</v>
      </c>
      <c r="D64" s="960" t="s">
        <v>25</v>
      </c>
      <c r="E64" s="960" t="s">
        <v>24</v>
      </c>
      <c r="F64" s="960" t="s">
        <v>611</v>
      </c>
      <c r="G64" s="960"/>
      <c r="H64" s="960" t="s">
        <v>612</v>
      </c>
      <c r="I64" s="960"/>
      <c r="J64" s="960" t="s">
        <v>352</v>
      </c>
      <c r="K64" s="1024" t="s">
        <v>689</v>
      </c>
      <c r="L64" s="1024"/>
      <c r="M64" s="960" t="s">
        <v>609</v>
      </c>
      <c r="N64" s="960" t="s">
        <v>226</v>
      </c>
      <c r="O64" s="117"/>
      <c r="P64" s="430"/>
    </row>
    <row r="65" spans="1:16" s="7" customFormat="1" ht="15" customHeight="1">
      <c r="A65" s="146"/>
      <c r="B65" s="36"/>
      <c r="C65" s="960"/>
      <c r="D65" s="960"/>
      <c r="E65" s="960"/>
      <c r="F65" s="611" t="s">
        <v>610</v>
      </c>
      <c r="G65" s="611" t="s">
        <v>23</v>
      </c>
      <c r="H65" s="611" t="s">
        <v>610</v>
      </c>
      <c r="I65" s="611" t="s">
        <v>23</v>
      </c>
      <c r="J65" s="960"/>
      <c r="K65" s="1024"/>
      <c r="L65" s="1024"/>
      <c r="M65" s="960"/>
      <c r="N65" s="960"/>
      <c r="O65" s="752"/>
      <c r="P65" s="428"/>
    </row>
    <row r="66" spans="1:16" ht="37.5" customHeight="1">
      <c r="A66" s="202"/>
      <c r="B66" s="202" t="s">
        <v>355</v>
      </c>
      <c r="C66" s="1019" t="s">
        <v>844</v>
      </c>
      <c r="D66" s="1027">
        <v>400</v>
      </c>
      <c r="E66" s="1001" t="s">
        <v>678</v>
      </c>
      <c r="F66" s="1001" t="s">
        <v>861</v>
      </c>
      <c r="G66" s="1013" t="s">
        <v>614</v>
      </c>
      <c r="H66" s="1014" t="s">
        <v>640</v>
      </c>
      <c r="I66" s="1014" t="s">
        <v>641</v>
      </c>
      <c r="J66" s="754" t="s">
        <v>39</v>
      </c>
      <c r="K66" s="1027">
        <v>16</v>
      </c>
      <c r="L66" s="1027"/>
      <c r="M66" s="1014">
        <v>4</v>
      </c>
      <c r="N66" s="724" t="s">
        <v>822</v>
      </c>
      <c r="O66" s="383">
        <v>220.6</v>
      </c>
      <c r="P66" s="857">
        <f>ROUNDUP(O66*$A$1,2)</f>
        <v>441.2</v>
      </c>
    </row>
    <row r="67" spans="1:16" ht="32.25" customHeight="1">
      <c r="A67" s="202"/>
      <c r="B67" s="202" t="s">
        <v>356</v>
      </c>
      <c r="C67" s="1019"/>
      <c r="D67" s="1027"/>
      <c r="E67" s="1001"/>
      <c r="F67" s="1001"/>
      <c r="G67" s="1013"/>
      <c r="H67" s="1014"/>
      <c r="I67" s="1014"/>
      <c r="J67" s="754">
        <v>8</v>
      </c>
      <c r="K67" s="1027"/>
      <c r="L67" s="1027"/>
      <c r="M67" s="1014"/>
      <c r="N67" s="724" t="s">
        <v>823</v>
      </c>
      <c r="O67" s="383">
        <v>350.5</v>
      </c>
      <c r="P67" s="857">
        <f>ROUNDUP(O67*$A$1,2)</f>
        <v>701</v>
      </c>
    </row>
    <row r="68" spans="1:16" ht="14.1" customHeight="1">
      <c r="A68" s="218"/>
      <c r="B68" s="11"/>
      <c r="C68" s="1025"/>
      <c r="D68" s="1026"/>
      <c r="E68" s="1026"/>
      <c r="F68" s="1026"/>
      <c r="G68" s="1026"/>
      <c r="H68" s="1026"/>
      <c r="I68" s="1026"/>
      <c r="J68" s="1026"/>
      <c r="K68" s="1026"/>
      <c r="L68" s="1026"/>
      <c r="M68" s="1026"/>
      <c r="N68" s="1026"/>
      <c r="O68" s="119"/>
      <c r="P68" s="759"/>
    </row>
    <row r="69" spans="1:16" ht="69" customHeight="1">
      <c r="A69" s="202"/>
      <c r="B69" s="760" t="s">
        <v>357</v>
      </c>
      <c r="C69" s="727" t="s">
        <v>1476</v>
      </c>
      <c r="D69" s="754">
        <v>800</v>
      </c>
      <c r="E69" s="723" t="s">
        <v>1393</v>
      </c>
      <c r="F69" s="721" t="s">
        <v>860</v>
      </c>
      <c r="G69" s="763" t="s">
        <v>614</v>
      </c>
      <c r="H69" s="720" t="s">
        <v>640</v>
      </c>
      <c r="I69" s="764" t="s">
        <v>641</v>
      </c>
      <c r="J69" s="720" t="s">
        <v>39</v>
      </c>
      <c r="K69" s="1014">
        <v>32</v>
      </c>
      <c r="L69" s="1014"/>
      <c r="M69" s="720">
        <v>2</v>
      </c>
      <c r="N69" s="724" t="s">
        <v>862</v>
      </c>
      <c r="O69" s="729">
        <v>623.20000000000005</v>
      </c>
      <c r="P69" s="857">
        <f>ROUNDUP(O69*$A$1,2)</f>
        <v>1246.4000000000001</v>
      </c>
    </row>
    <row r="70" spans="1:16" ht="14.1" customHeight="1">
      <c r="A70" s="114"/>
      <c r="B70" s="116"/>
      <c r="C70" s="1025"/>
      <c r="D70" s="1026"/>
      <c r="E70" s="1026"/>
      <c r="F70" s="1026"/>
      <c r="G70" s="1026"/>
      <c r="H70" s="1026"/>
      <c r="I70" s="1026"/>
      <c r="J70" s="1026"/>
      <c r="K70" s="1026"/>
      <c r="L70" s="1026"/>
      <c r="M70" s="1026"/>
      <c r="N70" s="1026"/>
      <c r="O70" s="761"/>
      <c r="P70" s="762"/>
    </row>
    <row r="71" spans="1:16" ht="15" customHeight="1">
      <c r="A71" s="218"/>
      <c r="B71" s="213"/>
      <c r="C71" s="960" t="s">
        <v>22</v>
      </c>
      <c r="D71" s="960" t="s">
        <v>25</v>
      </c>
      <c r="E71" s="960" t="s">
        <v>24</v>
      </c>
      <c r="F71" s="960" t="s">
        <v>611</v>
      </c>
      <c r="G71" s="960"/>
      <c r="H71" s="960" t="s">
        <v>612</v>
      </c>
      <c r="I71" s="960"/>
      <c r="J71" s="960" t="s">
        <v>352</v>
      </c>
      <c r="K71" s="1024" t="s">
        <v>690</v>
      </c>
      <c r="L71" s="1024"/>
      <c r="M71" s="960" t="s">
        <v>609</v>
      </c>
      <c r="N71" s="960" t="s">
        <v>226</v>
      </c>
      <c r="O71" s="117"/>
      <c r="P71" s="430"/>
    </row>
    <row r="72" spans="1:16" s="7" customFormat="1" ht="15" customHeight="1">
      <c r="A72" s="146"/>
      <c r="B72" s="36"/>
      <c r="C72" s="960"/>
      <c r="D72" s="960"/>
      <c r="E72" s="960"/>
      <c r="F72" s="611" t="s">
        <v>610</v>
      </c>
      <c r="G72" s="611" t="s">
        <v>23</v>
      </c>
      <c r="H72" s="611" t="s">
        <v>610</v>
      </c>
      <c r="I72" s="611" t="s">
        <v>23</v>
      </c>
      <c r="J72" s="960"/>
      <c r="K72" s="1024"/>
      <c r="L72" s="1024"/>
      <c r="M72" s="960"/>
      <c r="N72" s="960"/>
      <c r="O72" s="752"/>
      <c r="P72" s="428"/>
    </row>
    <row r="73" spans="1:16" ht="39.9" customHeight="1">
      <c r="A73" s="202"/>
      <c r="B73" s="202" t="s">
        <v>358</v>
      </c>
      <c r="C73" s="1019" t="s">
        <v>843</v>
      </c>
      <c r="D73" s="737">
        <v>120</v>
      </c>
      <c r="E73" s="1001" t="s">
        <v>679</v>
      </c>
      <c r="F73" s="1001" t="s">
        <v>639</v>
      </c>
      <c r="G73" s="1013" t="s">
        <v>614</v>
      </c>
      <c r="H73" s="1014" t="s">
        <v>643</v>
      </c>
      <c r="I73" s="1014" t="s">
        <v>641</v>
      </c>
      <c r="J73" s="1014" t="s">
        <v>39</v>
      </c>
      <c r="K73" s="1027">
        <v>4</v>
      </c>
      <c r="L73" s="1027"/>
      <c r="M73" s="1014">
        <v>8</v>
      </c>
      <c r="N73" s="940" t="s">
        <v>644</v>
      </c>
      <c r="O73" s="383">
        <v>116</v>
      </c>
      <c r="P73" s="857">
        <f>ROUNDUP(O73*$A$1,2)</f>
        <v>232</v>
      </c>
    </row>
    <row r="74" spans="1:16" ht="39.9" customHeight="1">
      <c r="A74" s="202"/>
      <c r="B74" s="202" t="s">
        <v>359</v>
      </c>
      <c r="C74" s="1019"/>
      <c r="D74" s="737" t="s">
        <v>638</v>
      </c>
      <c r="E74" s="1001"/>
      <c r="F74" s="1001"/>
      <c r="G74" s="1013"/>
      <c r="H74" s="1014"/>
      <c r="I74" s="1014"/>
      <c r="J74" s="1014"/>
      <c r="K74" s="1027">
        <v>8</v>
      </c>
      <c r="L74" s="1027"/>
      <c r="M74" s="1014"/>
      <c r="N74" s="940"/>
      <c r="O74" s="383">
        <v>150</v>
      </c>
      <c r="P74" s="857">
        <f>ROUNDUP(O74*$A$1,2)</f>
        <v>300</v>
      </c>
    </row>
  </sheetData>
  <mergeCells count="148">
    <mergeCell ref="M51:M52"/>
    <mergeCell ref="F42:F44"/>
    <mergeCell ref="I23:I24"/>
    <mergeCell ref="M9:M14"/>
    <mergeCell ref="K26:K27"/>
    <mergeCell ref="G26:G27"/>
    <mergeCell ref="E26:E27"/>
    <mergeCell ref="L26:L27"/>
    <mergeCell ref="G47:G50"/>
    <mergeCell ref="I47:I50"/>
    <mergeCell ref="F26:F27"/>
    <mergeCell ref="M26:M27"/>
    <mergeCell ref="C18:N18"/>
    <mergeCell ref="C11:C15"/>
    <mergeCell ref="L43:L44"/>
    <mergeCell ref="H48:H49"/>
    <mergeCell ref="J34:L34"/>
    <mergeCell ref="B3:N3"/>
    <mergeCell ref="B4:N4"/>
    <mergeCell ref="F11:F14"/>
    <mergeCell ref="F20:F21"/>
    <mergeCell ref="G9:G14"/>
    <mergeCell ref="G15:G16"/>
    <mergeCell ref="H9:H16"/>
    <mergeCell ref="N7:N8"/>
    <mergeCell ref="H7:I7"/>
    <mergeCell ref="J7:L7"/>
    <mergeCell ref="E15:E16"/>
    <mergeCell ref="H20:H21"/>
    <mergeCell ref="E20:E21"/>
    <mergeCell ref="E12:E14"/>
    <mergeCell ref="M7:M8"/>
    <mergeCell ref="F7:G7"/>
    <mergeCell ref="I20:I21"/>
    <mergeCell ref="G20:G21"/>
    <mergeCell ref="C5:N5"/>
    <mergeCell ref="M20:M21"/>
    <mergeCell ref="C7:C8"/>
    <mergeCell ref="D7:D8"/>
    <mergeCell ref="F15:F16"/>
    <mergeCell ref="M15:M16"/>
    <mergeCell ref="E7:E8"/>
    <mergeCell ref="I9:I16"/>
    <mergeCell ref="H26:H27"/>
    <mergeCell ref="C63:N63"/>
    <mergeCell ref="C64:C65"/>
    <mergeCell ref="D71:D72"/>
    <mergeCell ref="H73:H74"/>
    <mergeCell ref="K66:L67"/>
    <mergeCell ref="E66:E67"/>
    <mergeCell ref="K71:L72"/>
    <mergeCell ref="G73:G74"/>
    <mergeCell ref="C70:N70"/>
    <mergeCell ref="M66:M67"/>
    <mergeCell ref="C73:C74"/>
    <mergeCell ref="N73:N74"/>
    <mergeCell ref="D64:D65"/>
    <mergeCell ref="I73:I74"/>
    <mergeCell ref="F73:F74"/>
    <mergeCell ref="E73:E74"/>
    <mergeCell ref="M71:M72"/>
    <mergeCell ref="H71:I71"/>
    <mergeCell ref="M73:M74"/>
    <mergeCell ref="E71:E72"/>
    <mergeCell ref="F71:G71"/>
    <mergeCell ref="K74:L74"/>
    <mergeCell ref="J71:J72"/>
    <mergeCell ref="J73:J74"/>
    <mergeCell ref="K73:L73"/>
    <mergeCell ref="N71:N72"/>
    <mergeCell ref="D66:D67"/>
    <mergeCell ref="H64:I64"/>
    <mergeCell ref="N64:N65"/>
    <mergeCell ref="C66:C67"/>
    <mergeCell ref="C71:C72"/>
    <mergeCell ref="K69:L69"/>
    <mergeCell ref="C6:P6"/>
    <mergeCell ref="C55:N55"/>
    <mergeCell ref="D34:D35"/>
    <mergeCell ref="E34:E35"/>
    <mergeCell ref="C33:N33"/>
    <mergeCell ref="I66:I67"/>
    <mergeCell ref="M64:M65"/>
    <mergeCell ref="K64:L65"/>
    <mergeCell ref="C68:N68"/>
    <mergeCell ref="J64:J65"/>
    <mergeCell ref="F64:G64"/>
    <mergeCell ref="H66:H67"/>
    <mergeCell ref="G66:G67"/>
    <mergeCell ref="E64:E65"/>
    <mergeCell ref="F66:F67"/>
    <mergeCell ref="D58:D60"/>
    <mergeCell ref="F58:F62"/>
    <mergeCell ref="P26:P27"/>
    <mergeCell ref="C34:C35"/>
    <mergeCell ref="M37:M38"/>
    <mergeCell ref="N34:N35"/>
    <mergeCell ref="M47:M50"/>
    <mergeCell ref="G42:G43"/>
    <mergeCell ref="K56:L56"/>
    <mergeCell ref="O26:O27"/>
    <mergeCell ref="G37:G38"/>
    <mergeCell ref="D26:D27"/>
    <mergeCell ref="M34:M35"/>
    <mergeCell ref="B31:N31"/>
    <mergeCell ref="H34:I34"/>
    <mergeCell ref="F34:G34"/>
    <mergeCell ref="J26:J27"/>
    <mergeCell ref="I26:I28"/>
    <mergeCell ref="I36:I38"/>
    <mergeCell ref="C32:N32"/>
    <mergeCell ref="C26:C27"/>
    <mergeCell ref="N26:N27"/>
    <mergeCell ref="N56:N57"/>
    <mergeCell ref="M43:M44"/>
    <mergeCell ref="H42:H44"/>
    <mergeCell ref="J43:J44"/>
    <mergeCell ref="M58:M62"/>
    <mergeCell ref="J56:J57"/>
    <mergeCell ref="F51:F52"/>
    <mergeCell ref="I43:I44"/>
    <mergeCell ref="F46:F50"/>
    <mergeCell ref="K43:K44"/>
    <mergeCell ref="K51:K52"/>
    <mergeCell ref="G51:G52"/>
    <mergeCell ref="H51:H52"/>
    <mergeCell ref="J51:J52"/>
    <mergeCell ref="L51:L52"/>
    <mergeCell ref="G58:G62"/>
    <mergeCell ref="H58:H62"/>
    <mergeCell ref="I58:I62"/>
    <mergeCell ref="N60:N61"/>
    <mergeCell ref="I51:I52"/>
    <mergeCell ref="C54:N54"/>
    <mergeCell ref="F56:G56"/>
    <mergeCell ref="H56:I56"/>
    <mergeCell ref="M56:M57"/>
    <mergeCell ref="C58:C61"/>
    <mergeCell ref="F36:F38"/>
    <mergeCell ref="E41:E43"/>
    <mergeCell ref="D56:D57"/>
    <mergeCell ref="E56:E57"/>
    <mergeCell ref="E60:E61"/>
    <mergeCell ref="C56:C57"/>
    <mergeCell ref="E36:E39"/>
    <mergeCell ref="E47:E50"/>
    <mergeCell ref="E58:E59"/>
    <mergeCell ref="E51:E52"/>
  </mergeCells>
  <conditionalFormatting sqref="P1 P3:P4 P58:P62 P19:P24 P73:P65536 P26 P36:P53 P66:P67 P69 P28">
    <cfRule type="expression" dxfId="63" priority="172" stopIfTrue="1">
      <formula>$A$1=1</formula>
    </cfRule>
  </conditionalFormatting>
  <conditionalFormatting sqref="P36:P53">
    <cfRule type="expression" dxfId="62" priority="167" stopIfTrue="1">
      <formula>"$A$1=1"</formula>
    </cfRule>
  </conditionalFormatting>
  <conditionalFormatting sqref="P25">
    <cfRule type="expression" dxfId="61" priority="144" stopIfTrue="1">
      <formula>$A$1=1</formula>
    </cfRule>
  </conditionalFormatting>
  <conditionalFormatting sqref="P9:P17">
    <cfRule type="expression" dxfId="60" priority="88" stopIfTrue="1">
      <formula>$A$1=1</formula>
    </cfRule>
    <cfRule type="expression" dxfId="59" priority="89">
      <formula>"$A$1=1"</formula>
    </cfRule>
  </conditionalFormatting>
  <printOptions horizontalCentered="1"/>
  <pageMargins left="0.59055118110236227" right="0" top="0.19685039370078741" bottom="0.19685039370078741" header="0" footer="0"/>
  <pageSetup paperSize="9" scale="37" fitToHeight="0" orientation="portrait" r:id="rId1"/>
  <headerFooter scaleWithDoc="0">
    <oddFooter>&amp;R8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L67"/>
  <sheetViews>
    <sheetView showGridLines="0" zoomScaleNormal="100" zoomScaleSheetLayoutView="100" workbookViewId="0">
      <pane ySplit="1" topLeftCell="A2" activePane="bottomLeft" state="frozen"/>
      <selection activeCell="S6" sqref="S6"/>
      <selection pane="bottomLeft" activeCell="N7" sqref="N7"/>
    </sheetView>
  </sheetViews>
  <sheetFormatPr defaultColWidth="9.109375" defaultRowHeight="15.6"/>
  <cols>
    <col min="1" max="1" width="21.109375" style="21" customWidth="1"/>
    <col min="2" max="2" width="23.33203125" style="109" customWidth="1"/>
    <col min="3" max="3" width="22.88671875" style="3" customWidth="1"/>
    <col min="4" max="4" width="11" style="3" customWidth="1"/>
    <col min="5" max="5" width="11.44140625" style="4" customWidth="1"/>
    <col min="6" max="6" width="13.88671875" style="4" customWidth="1"/>
    <col min="7" max="7" width="10.44140625" style="4" customWidth="1"/>
    <col min="8" max="8" width="14.5546875" style="4" customWidth="1"/>
    <col min="9" max="9" width="15.109375" style="5" customWidth="1"/>
    <col min="10" max="10" width="8.109375" style="6" customWidth="1"/>
    <col min="11" max="11" width="1" style="23" hidden="1" customWidth="1"/>
    <col min="12" max="12" width="13.21875" style="421" customWidth="1"/>
    <col min="13" max="16384" width="9.109375" style="21"/>
  </cols>
  <sheetData>
    <row r="1" spans="1:12" s="6" customFormat="1" ht="73.8" customHeight="1">
      <c r="A1" s="332">
        <f>'Акции и спецпредложения'!$A$1</f>
        <v>2</v>
      </c>
      <c r="B1" s="333"/>
      <c r="C1" s="334"/>
      <c r="D1" s="335"/>
      <c r="E1" s="335"/>
      <c r="F1" s="335"/>
      <c r="G1" s="335"/>
      <c r="H1" s="335"/>
      <c r="I1" s="335"/>
      <c r="J1" s="335"/>
      <c r="K1" s="336"/>
      <c r="L1" s="415"/>
    </row>
    <row r="2" spans="1:12" ht="24.9" customHeight="1">
      <c r="A2" s="622"/>
      <c r="B2" s="980" t="s">
        <v>313</v>
      </c>
      <c r="C2" s="980"/>
      <c r="D2" s="980"/>
      <c r="E2" s="980"/>
      <c r="F2" s="980"/>
      <c r="G2" s="980"/>
      <c r="H2" s="980"/>
      <c r="I2" s="980"/>
      <c r="J2" s="980"/>
      <c r="K2" s="980"/>
      <c r="L2" s="778"/>
    </row>
    <row r="3" spans="1:12" s="9" customFormat="1" ht="14.25" customHeight="1">
      <c r="A3" s="80"/>
      <c r="B3" s="80"/>
      <c r="C3" s="91"/>
      <c r="D3" s="91"/>
      <c r="E3" s="91"/>
      <c r="F3" s="91"/>
      <c r="G3" s="91"/>
      <c r="H3" s="91"/>
      <c r="I3" s="91"/>
      <c r="J3" s="91"/>
      <c r="K3" s="92"/>
      <c r="L3" s="416"/>
    </row>
    <row r="4" spans="1:12" s="9" customFormat="1" ht="16.350000000000001" customHeight="1">
      <c r="A4" s="620"/>
      <c r="B4" s="621"/>
      <c r="C4" s="926" t="s">
        <v>1051</v>
      </c>
      <c r="D4" s="926"/>
      <c r="E4" s="926"/>
      <c r="F4" s="926"/>
      <c r="G4" s="926"/>
      <c r="H4" s="926"/>
      <c r="I4" s="926"/>
      <c r="J4" s="926"/>
      <c r="K4" s="629"/>
      <c r="L4" s="604" t="s">
        <v>1568</v>
      </c>
    </row>
    <row r="5" spans="1:12" s="9" customFormat="1" ht="15" customHeight="1">
      <c r="A5" s="80"/>
      <c r="B5" s="80"/>
      <c r="C5" s="91"/>
      <c r="D5" s="91"/>
      <c r="E5" s="91"/>
      <c r="F5" s="91"/>
      <c r="G5" s="91"/>
      <c r="H5" s="91"/>
      <c r="I5" s="91"/>
      <c r="J5" s="91"/>
      <c r="K5" s="92"/>
      <c r="L5" s="416"/>
    </row>
    <row r="6" spans="1:12" s="9" customFormat="1" ht="20.100000000000001" customHeight="1">
      <c r="A6" s="80"/>
      <c r="B6" s="80"/>
      <c r="C6" s="1039" t="s">
        <v>321</v>
      </c>
      <c r="D6" s="898"/>
      <c r="E6" s="767" t="s">
        <v>1056</v>
      </c>
      <c r="F6" s="768" t="s">
        <v>1053</v>
      </c>
      <c r="G6" s="1039" t="s">
        <v>226</v>
      </c>
      <c r="H6" s="898"/>
      <c r="I6" s="898"/>
      <c r="J6" s="898"/>
      <c r="K6" s="92"/>
      <c r="L6" s="416"/>
    </row>
    <row r="7" spans="1:12" s="9" customFormat="1" ht="99.75" customHeight="1">
      <c r="A7" s="80"/>
      <c r="B7" s="266" t="s">
        <v>1330</v>
      </c>
      <c r="C7" s="1040" t="s">
        <v>1331</v>
      </c>
      <c r="D7" s="1041"/>
      <c r="E7" s="767" t="s">
        <v>1332</v>
      </c>
      <c r="F7" s="1042" t="s">
        <v>1052</v>
      </c>
      <c r="G7" s="1040" t="s">
        <v>1377</v>
      </c>
      <c r="H7" s="1041"/>
      <c r="I7" s="1041"/>
      <c r="J7" s="1041"/>
      <c r="K7" s="383">
        <v>166.4</v>
      </c>
      <c r="L7" s="857">
        <f>ROUNDUP(K7*$A$1,2)</f>
        <v>332.8</v>
      </c>
    </row>
    <row r="8" spans="1:12" s="9" customFormat="1" ht="97.5" customHeight="1">
      <c r="A8" s="80"/>
      <c r="B8" s="84" t="s">
        <v>1055</v>
      </c>
      <c r="C8" s="1037" t="s">
        <v>1058</v>
      </c>
      <c r="D8" s="957"/>
      <c r="E8" s="769" t="s">
        <v>1057</v>
      </c>
      <c r="F8" s="933"/>
      <c r="G8" s="1037" t="s">
        <v>1054</v>
      </c>
      <c r="H8" s="1038"/>
      <c r="I8" s="1038"/>
      <c r="J8" s="1038"/>
      <c r="K8" s="383">
        <v>508</v>
      </c>
      <c r="L8" s="857">
        <f>ROUNDUP(K8*$A$1,2)</f>
        <v>1016</v>
      </c>
    </row>
    <row r="9" spans="1:12" s="9" customFormat="1" ht="15" customHeight="1">
      <c r="A9" s="80"/>
      <c r="B9" s="80"/>
      <c r="C9" s="91"/>
      <c r="D9" s="91"/>
      <c r="E9" s="91"/>
      <c r="F9" s="91"/>
      <c r="G9" s="91"/>
      <c r="H9" s="91"/>
      <c r="I9" s="91"/>
      <c r="J9" s="91"/>
      <c r="K9" s="92"/>
      <c r="L9" s="416"/>
    </row>
    <row r="10" spans="1:12" s="7" customFormat="1" ht="16.5" customHeight="1">
      <c r="A10" s="620"/>
      <c r="B10" s="621"/>
      <c r="C10" s="926" t="s">
        <v>312</v>
      </c>
      <c r="D10" s="926"/>
      <c r="E10" s="926"/>
      <c r="F10" s="926"/>
      <c r="G10" s="926"/>
      <c r="H10" s="926"/>
      <c r="I10" s="926"/>
      <c r="J10" s="926"/>
      <c r="K10" s="629"/>
      <c r="L10" s="604" t="s">
        <v>1</v>
      </c>
    </row>
    <row r="11" spans="1:12" s="7" customFormat="1" ht="15" customHeight="1">
      <c r="A11" s="103"/>
      <c r="B11" s="84"/>
      <c r="C11" s="1043"/>
      <c r="D11" s="1043"/>
      <c r="E11" s="1043"/>
      <c r="F11" s="1043"/>
      <c r="G11" s="1043"/>
      <c r="H11" s="1043"/>
      <c r="I11" s="1043"/>
      <c r="J11" s="1043"/>
      <c r="K11" s="1043"/>
      <c r="L11" s="1043"/>
    </row>
    <row r="12" spans="1:12" s="7" customFormat="1" ht="21.75" customHeight="1">
      <c r="B12" s="108"/>
      <c r="C12" s="939" t="s">
        <v>321</v>
      </c>
      <c r="D12" s="939"/>
      <c r="E12" s="939"/>
      <c r="F12" s="608" t="s">
        <v>328</v>
      </c>
      <c r="G12" s="608" t="s">
        <v>326</v>
      </c>
      <c r="H12" s="939" t="s">
        <v>322</v>
      </c>
      <c r="I12" s="939"/>
      <c r="J12" s="939"/>
      <c r="K12" s="50"/>
      <c r="L12" s="419"/>
    </row>
    <row r="13" spans="1:12" s="7" customFormat="1" ht="21.75" customHeight="1">
      <c r="A13" s="2"/>
      <c r="B13" s="84" t="s">
        <v>596</v>
      </c>
      <c r="C13" s="1036" t="s">
        <v>598</v>
      </c>
      <c r="D13" s="1036"/>
      <c r="E13" s="1036"/>
      <c r="F13" s="608" t="s">
        <v>597</v>
      </c>
      <c r="G13" s="610" t="s">
        <v>836</v>
      </c>
      <c r="H13" s="939" t="s">
        <v>584</v>
      </c>
      <c r="I13" s="939"/>
      <c r="J13" s="939"/>
      <c r="K13" s="770">
        <v>14.3</v>
      </c>
      <c r="L13" s="857">
        <f>ROUNDUP(K13*$A$1,2)</f>
        <v>28.6</v>
      </c>
    </row>
    <row r="14" spans="1:12" ht="30" customHeight="1">
      <c r="A14" s="98"/>
      <c r="B14" s="84" t="s">
        <v>96</v>
      </c>
      <c r="C14" s="1036" t="s">
        <v>327</v>
      </c>
      <c r="D14" s="1036"/>
      <c r="E14" s="1036"/>
      <c r="F14" s="660" t="s">
        <v>324</v>
      </c>
      <c r="G14" s="660" t="s">
        <v>325</v>
      </c>
      <c r="H14" s="961" t="s">
        <v>837</v>
      </c>
      <c r="I14" s="961"/>
      <c r="J14" s="961"/>
      <c r="K14" s="771">
        <v>29</v>
      </c>
      <c r="L14" s="857">
        <f>ROUNDUP(K14*$A$1,2)</f>
        <v>58</v>
      </c>
    </row>
    <row r="15" spans="1:12" ht="30" customHeight="1">
      <c r="A15" s="7"/>
      <c r="B15" s="54" t="s">
        <v>583</v>
      </c>
      <c r="C15" s="1036" t="s">
        <v>594</v>
      </c>
      <c r="D15" s="1036"/>
      <c r="E15" s="1036"/>
      <c r="F15" s="660" t="s">
        <v>595</v>
      </c>
      <c r="G15" s="660" t="s">
        <v>835</v>
      </c>
      <c r="H15" s="961"/>
      <c r="I15" s="961"/>
      <c r="J15" s="961"/>
      <c r="K15" s="494">
        <v>29</v>
      </c>
      <c r="L15" s="857">
        <f>ROUNDUP(K15*$A$1,2)</f>
        <v>58</v>
      </c>
    </row>
    <row r="16" spans="1:12" ht="37.5" customHeight="1">
      <c r="A16" s="7"/>
      <c r="B16" s="84" t="s">
        <v>97</v>
      </c>
      <c r="C16" s="1036" t="s">
        <v>330</v>
      </c>
      <c r="D16" s="1036"/>
      <c r="E16" s="1036"/>
      <c r="F16" s="660" t="s">
        <v>329</v>
      </c>
      <c r="G16" s="660" t="s">
        <v>835</v>
      </c>
      <c r="H16" s="961"/>
      <c r="I16" s="961"/>
      <c r="J16" s="961"/>
      <c r="K16" s="771">
        <v>29</v>
      </c>
      <c r="L16" s="857">
        <f>ROUNDUP(K16*$A$1,2)</f>
        <v>58</v>
      </c>
    </row>
    <row r="17" spans="1:12" ht="15" customHeight="1">
      <c r="A17" s="7"/>
      <c r="B17" s="84"/>
      <c r="C17" s="55"/>
      <c r="D17" s="55"/>
      <c r="E17" s="55"/>
      <c r="F17" s="87"/>
      <c r="G17" s="87"/>
      <c r="H17" s="87"/>
      <c r="I17" s="87"/>
      <c r="J17" s="87"/>
      <c r="K17" s="22"/>
      <c r="L17" s="290"/>
    </row>
    <row r="18" spans="1:12" s="7" customFormat="1" ht="16.5" customHeight="1">
      <c r="A18" s="620"/>
      <c r="B18" s="621"/>
      <c r="C18" s="926" t="s">
        <v>331</v>
      </c>
      <c r="D18" s="926"/>
      <c r="E18" s="926"/>
      <c r="F18" s="926"/>
      <c r="G18" s="926"/>
      <c r="H18" s="926"/>
      <c r="I18" s="926"/>
      <c r="J18" s="926"/>
      <c r="K18" s="629"/>
      <c r="L18" s="604" t="s">
        <v>1</v>
      </c>
    </row>
    <row r="19" spans="1:12" s="6" customFormat="1" ht="35.25" customHeight="1">
      <c r="A19" s="325"/>
      <c r="B19" s="340"/>
      <c r="C19" s="1044" t="s">
        <v>343</v>
      </c>
      <c r="D19" s="1045"/>
      <c r="E19" s="1045"/>
      <c r="F19" s="1045"/>
      <c r="G19" s="1045"/>
      <c r="H19" s="1045"/>
      <c r="I19" s="1045"/>
      <c r="J19" s="1045"/>
      <c r="K19" s="1046"/>
      <c r="L19" s="417"/>
    </row>
    <row r="20" spans="1:12" ht="20.100000000000001" customHeight="1">
      <c r="A20" s="105"/>
      <c r="B20" s="105"/>
      <c r="C20" s="608" t="s">
        <v>321</v>
      </c>
      <c r="D20" s="608" t="s">
        <v>336</v>
      </c>
      <c r="E20" s="608" t="s">
        <v>334</v>
      </c>
      <c r="F20" s="608" t="s">
        <v>335</v>
      </c>
      <c r="G20" s="608" t="s">
        <v>333</v>
      </c>
      <c r="H20" s="608" t="s">
        <v>332</v>
      </c>
      <c r="I20" s="939" t="s">
        <v>226</v>
      </c>
      <c r="J20" s="939"/>
      <c r="K20" s="74"/>
      <c r="L20" s="418"/>
    </row>
    <row r="21" spans="1:12" ht="39.6">
      <c r="A21" s="106"/>
      <c r="B21" s="106" t="s">
        <v>99</v>
      </c>
      <c r="C21" s="772" t="s">
        <v>863</v>
      </c>
      <c r="D21" s="772" t="s">
        <v>342</v>
      </c>
      <c r="E21" s="772" t="s">
        <v>337</v>
      </c>
      <c r="F21" s="772" t="s">
        <v>338</v>
      </c>
      <c r="G21" s="660" t="s">
        <v>340</v>
      </c>
      <c r="H21" s="772" t="s">
        <v>339</v>
      </c>
      <c r="I21" s="961" t="s">
        <v>341</v>
      </c>
      <c r="J21" s="961"/>
      <c r="K21" s="771">
        <v>298.2</v>
      </c>
      <c r="L21" s="857">
        <f>ROUNDUP(298.2*$A$1,2)</f>
        <v>596.4</v>
      </c>
    </row>
    <row r="22" spans="1:12" ht="15" customHeight="1">
      <c r="A22" s="98"/>
      <c r="B22" s="84"/>
      <c r="C22" s="55"/>
      <c r="D22" s="55"/>
      <c r="E22" s="55"/>
      <c r="F22" s="55"/>
      <c r="G22" s="55"/>
      <c r="H22" s="55"/>
      <c r="I22" s="55"/>
      <c r="J22" s="55"/>
      <c r="K22" s="22"/>
      <c r="L22" s="290"/>
    </row>
    <row r="23" spans="1:12" ht="31.5" hidden="1" customHeight="1" thickBot="1">
      <c r="A23" s="98"/>
      <c r="B23" s="84"/>
      <c r="C23" s="55"/>
      <c r="D23" s="55"/>
      <c r="E23" s="55"/>
      <c r="F23" s="55"/>
      <c r="G23" s="55"/>
      <c r="H23" s="55"/>
      <c r="I23" s="55"/>
      <c r="J23" s="55"/>
      <c r="K23" s="22"/>
      <c r="L23" s="290"/>
    </row>
    <row r="24" spans="1:12" ht="31.5" hidden="1" customHeight="1" thickBot="1">
      <c r="A24" s="98"/>
      <c r="B24" s="84"/>
      <c r="C24" s="55"/>
      <c r="D24" s="55"/>
      <c r="E24" s="55"/>
      <c r="F24" s="55"/>
      <c r="G24" s="55"/>
      <c r="H24" s="55"/>
      <c r="I24" s="55"/>
      <c r="J24" s="55"/>
      <c r="K24" s="22"/>
      <c r="L24" s="290"/>
    </row>
    <row r="25" spans="1:12" s="7" customFormat="1" ht="16.5" customHeight="1">
      <c r="A25" s="620"/>
      <c r="B25" s="621"/>
      <c r="C25" s="926" t="s">
        <v>146</v>
      </c>
      <c r="D25" s="926"/>
      <c r="E25" s="926"/>
      <c r="F25" s="926"/>
      <c r="G25" s="926"/>
      <c r="H25" s="926"/>
      <c r="I25" s="926"/>
      <c r="J25" s="926"/>
      <c r="K25" s="629"/>
      <c r="L25" s="604" t="s">
        <v>1</v>
      </c>
    </row>
    <row r="26" spans="1:12" s="7" customFormat="1" ht="15" customHeight="1">
      <c r="A26" s="90"/>
      <c r="B26" s="16"/>
      <c r="C26" s="1025"/>
      <c r="D26" s="1026"/>
      <c r="E26" s="1026"/>
      <c r="F26" s="1026"/>
      <c r="G26" s="1026"/>
      <c r="H26" s="1026"/>
      <c r="I26" s="1026"/>
      <c r="J26" s="1047"/>
      <c r="K26" s="26"/>
      <c r="L26" s="419"/>
    </row>
    <row r="27" spans="1:12" s="7" customFormat="1" ht="25.5" customHeight="1">
      <c r="A27" s="2"/>
      <c r="B27" s="95"/>
      <c r="C27" s="608" t="s">
        <v>298</v>
      </c>
      <c r="D27" s="608" t="s">
        <v>299</v>
      </c>
      <c r="E27" s="608" t="s">
        <v>300</v>
      </c>
      <c r="F27" s="608" t="s">
        <v>306</v>
      </c>
      <c r="G27" s="608" t="s">
        <v>301</v>
      </c>
      <c r="H27" s="608" t="s">
        <v>225</v>
      </c>
      <c r="I27" s="939" t="s">
        <v>226</v>
      </c>
      <c r="J27" s="939"/>
      <c r="K27" s="63"/>
      <c r="L27" s="419"/>
    </row>
    <row r="28" spans="1:12" s="7" customFormat="1" ht="24.9" customHeight="1">
      <c r="A28" s="47"/>
      <c r="B28" s="107" t="s">
        <v>143</v>
      </c>
      <c r="C28" s="667" t="s">
        <v>309</v>
      </c>
      <c r="D28" s="660" t="s">
        <v>303</v>
      </c>
      <c r="E28" s="961" t="s">
        <v>304</v>
      </c>
      <c r="F28" s="961" t="s">
        <v>305</v>
      </c>
      <c r="G28" s="961" t="s">
        <v>307</v>
      </c>
      <c r="H28" s="660" t="s">
        <v>302</v>
      </c>
      <c r="I28" s="961" t="s">
        <v>308</v>
      </c>
      <c r="J28" s="961"/>
      <c r="K28" s="383">
        <v>3.2</v>
      </c>
      <c r="L28" s="857">
        <f>ROUNDUP(K28*$A$1,2)</f>
        <v>6.4</v>
      </c>
    </row>
    <row r="29" spans="1:12" s="7" customFormat="1" ht="24.9" customHeight="1">
      <c r="A29" s="47"/>
      <c r="B29" s="107" t="s">
        <v>599</v>
      </c>
      <c r="C29" s="1048" t="s">
        <v>311</v>
      </c>
      <c r="D29" s="961" t="s">
        <v>601</v>
      </c>
      <c r="E29" s="961"/>
      <c r="F29" s="961"/>
      <c r="G29" s="961"/>
      <c r="H29" s="1048" t="s">
        <v>310</v>
      </c>
      <c r="I29" s="1048" t="s">
        <v>603</v>
      </c>
      <c r="J29" s="1048"/>
      <c r="K29" s="383">
        <v>5</v>
      </c>
      <c r="L29" s="857">
        <f>ROUNDUP(K29*$A$1,2)</f>
        <v>10</v>
      </c>
    </row>
    <row r="30" spans="1:12" s="7" customFormat="1" ht="24.9" customHeight="1">
      <c r="A30" s="47"/>
      <c r="B30" s="107" t="s">
        <v>144</v>
      </c>
      <c r="C30" s="1048"/>
      <c r="D30" s="961"/>
      <c r="E30" s="961"/>
      <c r="F30" s="961"/>
      <c r="G30" s="961"/>
      <c r="H30" s="1048"/>
      <c r="I30" s="1048"/>
      <c r="J30" s="1048"/>
      <c r="K30" s="383">
        <v>5.2</v>
      </c>
      <c r="L30" s="857">
        <f>ROUNDUP(K30*$A$1,2)</f>
        <v>10.4</v>
      </c>
    </row>
    <row r="31" spans="1:12" s="7" customFormat="1" ht="24.9" customHeight="1">
      <c r="B31" s="107" t="s">
        <v>600</v>
      </c>
      <c r="C31" s="1048"/>
      <c r="D31" s="961"/>
      <c r="E31" s="961"/>
      <c r="F31" s="961"/>
      <c r="G31" s="660" t="s">
        <v>602</v>
      </c>
      <c r="H31" s="1048"/>
      <c r="I31" s="961" t="s">
        <v>308</v>
      </c>
      <c r="J31" s="961"/>
      <c r="K31" s="383">
        <v>13.7</v>
      </c>
      <c r="L31" s="857">
        <f>ROUNDUP(K31*$A$1,2)</f>
        <v>27.4</v>
      </c>
    </row>
    <row r="32" spans="1:12" s="7" customFormat="1" ht="15" customHeight="1">
      <c r="B32" s="107"/>
      <c r="C32" s="94"/>
      <c r="D32" s="94"/>
      <c r="E32" s="95"/>
      <c r="F32" s="95"/>
      <c r="G32" s="95"/>
      <c r="H32" s="94"/>
      <c r="I32" s="96"/>
      <c r="J32" s="96"/>
      <c r="K32" s="97"/>
      <c r="L32" s="420"/>
    </row>
    <row r="33" spans="1:12" s="7" customFormat="1" ht="16.5" customHeight="1">
      <c r="A33" s="620"/>
      <c r="B33" s="621"/>
      <c r="C33" s="926" t="s">
        <v>315</v>
      </c>
      <c r="D33" s="926"/>
      <c r="E33" s="926"/>
      <c r="F33" s="926"/>
      <c r="G33" s="926"/>
      <c r="H33" s="926"/>
      <c r="I33" s="926"/>
      <c r="J33" s="926"/>
      <c r="K33" s="629"/>
      <c r="L33" s="604" t="s">
        <v>1</v>
      </c>
    </row>
    <row r="34" spans="1:12" ht="30" customHeight="1">
      <c r="A34" s="100"/>
      <c r="B34" s="107" t="s">
        <v>1381</v>
      </c>
      <c r="C34" s="1049" t="s">
        <v>316</v>
      </c>
      <c r="D34" s="1049"/>
      <c r="E34" s="1049"/>
      <c r="F34" s="1049"/>
      <c r="G34" s="1049"/>
      <c r="H34" s="1049"/>
      <c r="I34" s="1049"/>
      <c r="J34" s="1049"/>
      <c r="K34" s="773">
        <v>28.33</v>
      </c>
      <c r="L34" s="863">
        <f>35.56*$A$1</f>
        <v>71.12</v>
      </c>
    </row>
    <row r="35" spans="1:12" ht="15" customHeight="1">
      <c r="A35" s="100"/>
      <c r="B35" s="107"/>
      <c r="C35" s="574"/>
      <c r="D35" s="574"/>
      <c r="E35" s="574"/>
      <c r="F35" s="574"/>
      <c r="G35" s="574"/>
      <c r="H35" s="574"/>
      <c r="I35" s="574"/>
      <c r="J35" s="574"/>
      <c r="K35" s="102"/>
      <c r="L35" s="420"/>
    </row>
    <row r="36" spans="1:12" s="7" customFormat="1" ht="16.5" customHeight="1">
      <c r="A36" s="620"/>
      <c r="B36" s="621"/>
      <c r="C36" s="926" t="s">
        <v>314</v>
      </c>
      <c r="D36" s="926"/>
      <c r="E36" s="926"/>
      <c r="F36" s="926"/>
      <c r="G36" s="926"/>
      <c r="H36" s="926"/>
      <c r="I36" s="926"/>
      <c r="J36" s="926"/>
      <c r="K36" s="629"/>
      <c r="L36" s="604" t="s">
        <v>1</v>
      </c>
    </row>
    <row r="37" spans="1:12" ht="12" customHeight="1">
      <c r="A37" s="104"/>
      <c r="B37" s="41"/>
      <c r="C37" s="1045"/>
      <c r="D37" s="1045"/>
      <c r="E37" s="1045"/>
      <c r="F37" s="1045"/>
      <c r="G37" s="1045"/>
      <c r="H37" s="1045"/>
      <c r="I37" s="1045"/>
      <c r="J37" s="1045"/>
      <c r="K37" s="1045"/>
      <c r="L37" s="1045"/>
    </row>
    <row r="38" spans="1:12" s="7" customFormat="1" ht="15" customHeight="1">
      <c r="A38" s="2"/>
      <c r="B38" s="108"/>
      <c r="C38" s="939" t="s">
        <v>225</v>
      </c>
      <c r="D38" s="939"/>
      <c r="E38" s="939" t="s">
        <v>301</v>
      </c>
      <c r="F38" s="939"/>
      <c r="G38" s="939"/>
      <c r="H38" s="939" t="s">
        <v>226</v>
      </c>
      <c r="I38" s="939"/>
      <c r="J38" s="939"/>
      <c r="K38" s="63"/>
      <c r="L38" s="419"/>
    </row>
    <row r="39" spans="1:12" ht="24.9" customHeight="1">
      <c r="A39" s="100"/>
      <c r="B39" s="107" t="s">
        <v>141</v>
      </c>
      <c r="C39" s="1014" t="s">
        <v>317</v>
      </c>
      <c r="D39" s="1014"/>
      <c r="E39" s="1014" t="s">
        <v>319</v>
      </c>
      <c r="F39" s="1014"/>
      <c r="G39" s="1014"/>
      <c r="H39" s="1014" t="s">
        <v>318</v>
      </c>
      <c r="I39" s="1014"/>
      <c r="J39" s="1014"/>
      <c r="K39" s="774">
        <v>5.2</v>
      </c>
      <c r="L39" s="863">
        <f>ROUNDUP(K39*$A$1,2)</f>
        <v>10.4</v>
      </c>
    </row>
    <row r="40" spans="1:12" ht="24.9" customHeight="1">
      <c r="A40" s="100"/>
      <c r="B40" s="107" t="s">
        <v>142</v>
      </c>
      <c r="C40" s="1014"/>
      <c r="D40" s="1014"/>
      <c r="E40" s="1014" t="s">
        <v>320</v>
      </c>
      <c r="F40" s="1014"/>
      <c r="G40" s="1014"/>
      <c r="H40" s="1014"/>
      <c r="I40" s="1014"/>
      <c r="J40" s="1014"/>
      <c r="K40" s="774">
        <v>12.1</v>
      </c>
      <c r="L40" s="863">
        <f>ROUNDUP(K40*$A$1,2)</f>
        <v>24.2</v>
      </c>
    </row>
    <row r="41" spans="1:12" s="515" customFormat="1" ht="15" customHeight="1">
      <c r="A41" s="100"/>
      <c r="B41" s="107"/>
      <c r="C41" s="101"/>
      <c r="D41" s="101"/>
      <c r="E41" s="101"/>
      <c r="F41" s="101"/>
      <c r="G41" s="101"/>
      <c r="H41" s="101"/>
      <c r="I41" s="101"/>
      <c r="J41" s="101"/>
      <c r="K41" s="445"/>
      <c r="L41" s="453"/>
    </row>
    <row r="42" spans="1:12" s="515" customFormat="1" ht="16.5" customHeight="1">
      <c r="A42" s="777"/>
      <c r="B42" s="621"/>
      <c r="C42" s="926" t="s">
        <v>736</v>
      </c>
      <c r="D42" s="926"/>
      <c r="E42" s="926"/>
      <c r="F42" s="926"/>
      <c r="G42" s="926"/>
      <c r="H42" s="926"/>
      <c r="I42" s="926"/>
      <c r="J42" s="926"/>
      <c r="K42" s="629"/>
      <c r="L42" s="604" t="s">
        <v>1</v>
      </c>
    </row>
    <row r="43" spans="1:12" s="515" customFormat="1" ht="15" customHeight="1">
      <c r="A43" s="100"/>
      <c r="B43" s="41"/>
      <c r="C43" s="1045"/>
      <c r="D43" s="1045"/>
      <c r="E43" s="1045"/>
      <c r="F43" s="1045"/>
      <c r="G43" s="1045"/>
      <c r="H43" s="1045"/>
      <c r="I43" s="1045"/>
      <c r="J43" s="1045"/>
      <c r="K43" s="1045"/>
      <c r="L43" s="1045"/>
    </row>
    <row r="44" spans="1:12" s="515" customFormat="1" ht="24.9" customHeight="1">
      <c r="A44" s="100"/>
      <c r="B44" s="516"/>
      <c r="C44" s="939" t="s">
        <v>321</v>
      </c>
      <c r="D44" s="939"/>
      <c r="E44" s="939"/>
      <c r="F44" s="939" t="s">
        <v>323</v>
      </c>
      <c r="G44" s="939"/>
      <c r="H44" s="939" t="s">
        <v>322</v>
      </c>
      <c r="I44" s="939"/>
      <c r="J44" s="939"/>
      <c r="K44" s="63"/>
      <c r="L44" s="419"/>
    </row>
    <row r="45" spans="1:12" s="515" customFormat="1" ht="30" customHeight="1">
      <c r="A45" s="100"/>
      <c r="B45" s="107" t="s">
        <v>1155</v>
      </c>
      <c r="C45" s="1056" t="s">
        <v>1156</v>
      </c>
      <c r="D45" s="1056"/>
      <c r="E45" s="1056"/>
      <c r="F45" s="1014" t="s">
        <v>1157</v>
      </c>
      <c r="G45" s="1014"/>
      <c r="H45" s="1014" t="s">
        <v>1158</v>
      </c>
      <c r="I45" s="1014"/>
      <c r="J45" s="1014"/>
      <c r="K45" s="774">
        <v>20.3</v>
      </c>
      <c r="L45" s="863">
        <f>ROUNDUP(K45*$A$1,2)</f>
        <v>40.6</v>
      </c>
    </row>
    <row r="46" spans="1:12" ht="15" customHeight="1">
      <c r="A46" s="100"/>
      <c r="B46" s="107"/>
      <c r="C46" s="101"/>
      <c r="D46" s="101"/>
      <c r="E46" s="101"/>
      <c r="F46" s="101"/>
      <c r="G46" s="101"/>
      <c r="H46" s="101"/>
      <c r="I46" s="101"/>
      <c r="J46" s="101"/>
      <c r="K46" s="102"/>
      <c r="L46" s="420"/>
    </row>
    <row r="47" spans="1:12" ht="24.9" customHeight="1">
      <c r="A47" s="622"/>
      <c r="B47" s="980" t="s">
        <v>1164</v>
      </c>
      <c r="C47" s="980"/>
      <c r="D47" s="980"/>
      <c r="E47" s="980"/>
      <c r="F47" s="980"/>
      <c r="G47" s="980"/>
      <c r="H47" s="980"/>
      <c r="I47" s="980"/>
      <c r="J47" s="980"/>
      <c r="K47" s="980"/>
      <c r="L47" s="604" t="s">
        <v>1</v>
      </c>
    </row>
    <row r="48" spans="1:12" s="6" customFormat="1" ht="33.75" customHeight="1">
      <c r="A48" s="104"/>
      <c r="B48" s="41"/>
      <c r="C48" s="1026" t="s">
        <v>1264</v>
      </c>
      <c r="D48" s="1026"/>
      <c r="E48" s="1026"/>
      <c r="F48" s="1026"/>
      <c r="G48" s="1026"/>
      <c r="H48" s="1026"/>
      <c r="I48" s="1026"/>
      <c r="J48" s="1026"/>
      <c r="K48" s="1026"/>
      <c r="L48" s="1026"/>
    </row>
    <row r="49" spans="1:12" s="7" customFormat="1" ht="15.9" customHeight="1">
      <c r="A49" s="2"/>
      <c r="B49" s="16"/>
      <c r="C49" s="608" t="s">
        <v>301</v>
      </c>
      <c r="D49" s="608" t="s">
        <v>383</v>
      </c>
      <c r="E49" s="939" t="s">
        <v>220</v>
      </c>
      <c r="F49" s="939"/>
      <c r="G49" s="939"/>
      <c r="H49" s="939"/>
      <c r="I49" s="939" t="s">
        <v>431</v>
      </c>
      <c r="J49" s="939"/>
      <c r="K49" s="63"/>
      <c r="L49" s="419"/>
    </row>
    <row r="50" spans="1:12" ht="129" customHeight="1">
      <c r="A50" s="100"/>
      <c r="B50" s="132" t="s">
        <v>1163</v>
      </c>
      <c r="C50" s="720" t="s">
        <v>1161</v>
      </c>
      <c r="D50" s="720" t="s">
        <v>1160</v>
      </c>
      <c r="E50" s="1054" t="s">
        <v>1162</v>
      </c>
      <c r="F50" s="1055"/>
      <c r="G50" s="1055"/>
      <c r="H50" s="1055"/>
      <c r="I50" s="1052" t="s">
        <v>1265</v>
      </c>
      <c r="J50" s="1052"/>
      <c r="K50" s="383">
        <v>271</v>
      </c>
      <c r="L50" s="861">
        <f>ROUNDUP(K50*$A$1,2)</f>
        <v>542</v>
      </c>
    </row>
    <row r="51" spans="1:12" ht="15" customHeight="1">
      <c r="A51" s="100"/>
      <c r="B51" s="132"/>
      <c r="C51" s="188"/>
      <c r="D51" s="101"/>
      <c r="E51" s="186"/>
      <c r="F51" s="186"/>
      <c r="G51" s="186"/>
      <c r="H51" s="186"/>
      <c r="I51" s="186"/>
      <c r="J51" s="186"/>
      <c r="K51" s="187"/>
      <c r="L51" s="290"/>
    </row>
    <row r="52" spans="1:12" ht="24.9" customHeight="1">
      <c r="A52" s="622"/>
      <c r="B52" s="980" t="s">
        <v>737</v>
      </c>
      <c r="C52" s="980"/>
      <c r="D52" s="980"/>
      <c r="E52" s="980"/>
      <c r="F52" s="980"/>
      <c r="G52" s="980"/>
      <c r="H52" s="980"/>
      <c r="I52" s="980"/>
      <c r="J52" s="980"/>
      <c r="K52" s="980"/>
      <c r="L52" s="778"/>
    </row>
    <row r="53" spans="1:12" ht="15" customHeight="1">
      <c r="A53" s="100"/>
      <c r="B53" s="132"/>
      <c r="C53" s="188"/>
      <c r="D53" s="101"/>
      <c r="E53" s="186"/>
      <c r="F53" s="186"/>
      <c r="G53" s="186"/>
      <c r="H53" s="186"/>
      <c r="I53" s="186"/>
      <c r="J53" s="186"/>
      <c r="K53" s="102"/>
      <c r="L53" s="290"/>
    </row>
    <row r="54" spans="1:12" s="7" customFormat="1" ht="16.5" customHeight="1">
      <c r="A54" s="620"/>
      <c r="B54" s="621" t="s">
        <v>382</v>
      </c>
      <c r="C54" s="926" t="s">
        <v>900</v>
      </c>
      <c r="D54" s="926"/>
      <c r="E54" s="926"/>
      <c r="F54" s="926"/>
      <c r="G54" s="926"/>
      <c r="H54" s="926"/>
      <c r="I54" s="926"/>
      <c r="J54" s="926"/>
      <c r="K54" s="629"/>
      <c r="L54" s="604" t="s">
        <v>1</v>
      </c>
    </row>
    <row r="55" spans="1:12" ht="33" customHeight="1">
      <c r="A55" s="104"/>
      <c r="B55" s="7"/>
      <c r="C55" s="1053" t="s">
        <v>915</v>
      </c>
      <c r="D55" s="1045"/>
      <c r="E55" s="1045"/>
      <c r="F55" s="1045"/>
      <c r="G55" s="1045"/>
      <c r="H55" s="1045"/>
      <c r="I55" s="1045"/>
      <c r="J55" s="1045"/>
      <c r="K55" s="1045"/>
      <c r="L55" s="1045"/>
    </row>
    <row r="56" spans="1:12" s="7" customFormat="1" ht="15.9" customHeight="1">
      <c r="A56" s="2"/>
      <c r="B56" s="16"/>
      <c r="C56" s="608" t="s">
        <v>898</v>
      </c>
      <c r="D56" s="608" t="s">
        <v>404</v>
      </c>
      <c r="E56" s="608" t="s">
        <v>561</v>
      </c>
      <c r="F56" s="608" t="s">
        <v>916</v>
      </c>
      <c r="G56" s="939" t="s">
        <v>226</v>
      </c>
      <c r="H56" s="939"/>
      <c r="I56" s="939" t="s">
        <v>410</v>
      </c>
      <c r="J56" s="939"/>
      <c r="K56" s="50"/>
      <c r="L56" s="419"/>
    </row>
    <row r="57" spans="1:12" ht="24.9" customHeight="1">
      <c r="A57" s="100"/>
      <c r="B57" s="131" t="s">
        <v>897</v>
      </c>
      <c r="C57" s="720">
        <v>64</v>
      </c>
      <c r="D57" s="720" t="s">
        <v>899</v>
      </c>
      <c r="E57" s="733">
        <v>10</v>
      </c>
      <c r="F57" s="733" t="s">
        <v>917</v>
      </c>
      <c r="G57" s="1033" t="s">
        <v>918</v>
      </c>
      <c r="H57" s="1033"/>
      <c r="I57" s="1033" t="s">
        <v>914</v>
      </c>
      <c r="J57" s="1033"/>
      <c r="K57" s="775">
        <v>81.5</v>
      </c>
      <c r="L57" s="857">
        <f>27*$A$1</f>
        <v>54</v>
      </c>
    </row>
    <row r="58" spans="1:12" ht="15" customHeight="1">
      <c r="A58" s="100"/>
      <c r="B58" s="133"/>
      <c r="C58" s="101"/>
      <c r="D58" s="101"/>
      <c r="E58" s="444"/>
      <c r="F58" s="443"/>
      <c r="G58" s="443"/>
      <c r="H58" s="443"/>
      <c r="I58" s="443"/>
      <c r="J58" s="443"/>
      <c r="K58" s="445"/>
      <c r="L58" s="446"/>
    </row>
    <row r="59" spans="1:12" s="7" customFormat="1" ht="16.5" customHeight="1">
      <c r="A59" s="620"/>
      <c r="B59" s="621" t="s">
        <v>382</v>
      </c>
      <c r="C59" s="926" t="s">
        <v>382</v>
      </c>
      <c r="D59" s="926"/>
      <c r="E59" s="926"/>
      <c r="F59" s="926"/>
      <c r="G59" s="926"/>
      <c r="H59" s="926"/>
      <c r="I59" s="926"/>
      <c r="J59" s="926"/>
      <c r="K59" s="629"/>
      <c r="L59" s="604" t="s">
        <v>1</v>
      </c>
    </row>
    <row r="60" spans="1:12" ht="48.75" customHeight="1">
      <c r="A60" s="104"/>
      <c r="B60" s="7"/>
      <c r="C60" s="1053" t="s">
        <v>384</v>
      </c>
      <c r="D60" s="1045"/>
      <c r="E60" s="1045"/>
      <c r="F60" s="1045"/>
      <c r="G60" s="1045"/>
      <c r="H60" s="1045"/>
      <c r="I60" s="1045"/>
      <c r="J60" s="1045"/>
      <c r="K60" s="1045"/>
      <c r="L60" s="1045"/>
    </row>
    <row r="61" spans="1:12" s="7" customFormat="1" ht="15.9" customHeight="1">
      <c r="A61" s="2"/>
      <c r="B61" s="16"/>
      <c r="C61" s="608" t="s">
        <v>379</v>
      </c>
      <c r="D61" s="608" t="s">
        <v>380</v>
      </c>
      <c r="E61" s="939" t="s">
        <v>226</v>
      </c>
      <c r="F61" s="939"/>
      <c r="G61" s="939"/>
      <c r="H61" s="939"/>
      <c r="I61" s="939"/>
      <c r="J61" s="939"/>
      <c r="K61" s="63"/>
      <c r="L61" s="419"/>
    </row>
    <row r="62" spans="1:12" ht="15.9" customHeight="1">
      <c r="A62" s="100"/>
      <c r="B62" s="133" t="s">
        <v>44</v>
      </c>
      <c r="C62" s="720">
        <v>1</v>
      </c>
      <c r="D62" s="1014" t="s">
        <v>381</v>
      </c>
      <c r="E62" s="1050" t="s">
        <v>592</v>
      </c>
      <c r="F62" s="1051"/>
      <c r="G62" s="1051"/>
      <c r="H62" s="1051"/>
      <c r="I62" s="1051"/>
      <c r="J62" s="1051"/>
      <c r="K62" s="774">
        <v>81.5</v>
      </c>
      <c r="L62" s="857">
        <v>0</v>
      </c>
    </row>
    <row r="63" spans="1:12" ht="15.9" customHeight="1">
      <c r="A63" s="100"/>
      <c r="B63" s="133" t="s">
        <v>45</v>
      </c>
      <c r="C63" s="720">
        <v>2</v>
      </c>
      <c r="D63" s="1014"/>
      <c r="E63" s="1051"/>
      <c r="F63" s="1051"/>
      <c r="G63" s="1051"/>
      <c r="H63" s="1051"/>
      <c r="I63" s="1051"/>
      <c r="J63" s="1051"/>
      <c r="K63" s="774">
        <v>112</v>
      </c>
      <c r="L63" s="877">
        <v>0</v>
      </c>
    </row>
    <row r="64" spans="1:12" ht="15.9" customHeight="1">
      <c r="A64" s="100"/>
      <c r="B64" s="133" t="s">
        <v>46</v>
      </c>
      <c r="C64" s="720">
        <v>3</v>
      </c>
      <c r="D64" s="1014"/>
      <c r="E64" s="1051"/>
      <c r="F64" s="1051"/>
      <c r="G64" s="1051"/>
      <c r="H64" s="1051"/>
      <c r="I64" s="1051"/>
      <c r="J64" s="1051"/>
      <c r="K64" s="774">
        <v>147.4</v>
      </c>
      <c r="L64" s="877">
        <v>0</v>
      </c>
    </row>
    <row r="65" spans="1:12" ht="15.9" customHeight="1">
      <c r="A65" s="100"/>
      <c r="B65" s="133" t="s">
        <v>47</v>
      </c>
      <c r="C65" s="720">
        <v>4</v>
      </c>
      <c r="D65" s="1014"/>
      <c r="E65" s="1051"/>
      <c r="F65" s="1051"/>
      <c r="G65" s="1051"/>
      <c r="H65" s="1051"/>
      <c r="I65" s="1051"/>
      <c r="J65" s="1051"/>
      <c r="K65" s="774">
        <v>216</v>
      </c>
      <c r="L65" s="877">
        <v>0</v>
      </c>
    </row>
    <row r="66" spans="1:12" ht="15.9" customHeight="1">
      <c r="A66" s="100"/>
      <c r="B66" s="133" t="s">
        <v>59</v>
      </c>
      <c r="C66" s="720">
        <v>6</v>
      </c>
      <c r="D66" s="1014"/>
      <c r="E66" s="1051"/>
      <c r="F66" s="1051"/>
      <c r="G66" s="1051"/>
      <c r="H66" s="1051"/>
      <c r="I66" s="1051"/>
      <c r="J66" s="1051"/>
      <c r="K66" s="774">
        <v>216</v>
      </c>
      <c r="L66" s="877">
        <v>0</v>
      </c>
    </row>
    <row r="67" spans="1:12" ht="15.9" customHeight="1" thickBot="1">
      <c r="A67" s="100"/>
      <c r="B67" s="133" t="s">
        <v>820</v>
      </c>
      <c r="C67" s="720">
        <v>8</v>
      </c>
      <c r="D67" s="1014"/>
      <c r="E67" s="1051"/>
      <c r="F67" s="1051"/>
      <c r="G67" s="1051"/>
      <c r="H67" s="1051"/>
      <c r="I67" s="1051"/>
      <c r="J67" s="1051"/>
      <c r="K67" s="776">
        <v>489.4</v>
      </c>
      <c r="L67" s="877">
        <v>0</v>
      </c>
    </row>
  </sheetData>
  <mergeCells count="72">
    <mergeCell ref="C45:E45"/>
    <mergeCell ref="F45:G45"/>
    <mergeCell ref="H45:J45"/>
    <mergeCell ref="C42:J42"/>
    <mergeCell ref="C43:L43"/>
    <mergeCell ref="C44:E44"/>
    <mergeCell ref="F44:G44"/>
    <mergeCell ref="H44:J44"/>
    <mergeCell ref="B47:K47"/>
    <mergeCell ref="I57:J57"/>
    <mergeCell ref="C55:L55"/>
    <mergeCell ref="I56:J56"/>
    <mergeCell ref="G57:H57"/>
    <mergeCell ref="C48:L48"/>
    <mergeCell ref="B52:K52"/>
    <mergeCell ref="C54:J54"/>
    <mergeCell ref="D62:D67"/>
    <mergeCell ref="E62:J67"/>
    <mergeCell ref="I49:J49"/>
    <mergeCell ref="I50:J50"/>
    <mergeCell ref="E61:J61"/>
    <mergeCell ref="C60:L60"/>
    <mergeCell ref="C59:J59"/>
    <mergeCell ref="E50:H50"/>
    <mergeCell ref="E49:H49"/>
    <mergeCell ref="G56:H56"/>
    <mergeCell ref="E39:G39"/>
    <mergeCell ref="C36:J36"/>
    <mergeCell ref="E38:G38"/>
    <mergeCell ref="C29:C31"/>
    <mergeCell ref="I31:J31"/>
    <mergeCell ref="C38:D38"/>
    <mergeCell ref="C34:J34"/>
    <mergeCell ref="C39:D40"/>
    <mergeCell ref="E40:G40"/>
    <mergeCell ref="H39:J40"/>
    <mergeCell ref="H38:J38"/>
    <mergeCell ref="C37:L37"/>
    <mergeCell ref="C33:J33"/>
    <mergeCell ref="I21:J21"/>
    <mergeCell ref="C25:J25"/>
    <mergeCell ref="D29:D31"/>
    <mergeCell ref="I27:J27"/>
    <mergeCell ref="F28:F31"/>
    <mergeCell ref="C26:J26"/>
    <mergeCell ref="E28:E31"/>
    <mergeCell ref="I29:J30"/>
    <mergeCell ref="G28:G30"/>
    <mergeCell ref="I28:J28"/>
    <mergeCell ref="H29:H31"/>
    <mergeCell ref="B2:K2"/>
    <mergeCell ref="C12:E12"/>
    <mergeCell ref="H12:J12"/>
    <mergeCell ref="I20:J20"/>
    <mergeCell ref="H13:J13"/>
    <mergeCell ref="H14:J16"/>
    <mergeCell ref="C16:E16"/>
    <mergeCell ref="C7:D7"/>
    <mergeCell ref="G7:J7"/>
    <mergeCell ref="F7:F8"/>
    <mergeCell ref="C14:E14"/>
    <mergeCell ref="C18:J18"/>
    <mergeCell ref="C10:J10"/>
    <mergeCell ref="C11:L11"/>
    <mergeCell ref="C19:K19"/>
    <mergeCell ref="C4:J4"/>
    <mergeCell ref="C15:E15"/>
    <mergeCell ref="G8:J8"/>
    <mergeCell ref="G6:J6"/>
    <mergeCell ref="C6:D6"/>
    <mergeCell ref="C8:D8"/>
    <mergeCell ref="C13:E13"/>
  </mergeCells>
  <conditionalFormatting sqref="L1 L37 L60 L12:L17 L21 L26:L32 L39:L41 L34 L57:L58 L5:L9 L45:L46 L50 L62:L65536">
    <cfRule type="expression" dxfId="58" priority="146" stopIfTrue="1">
      <formula>$A$1=1</formula>
    </cfRule>
  </conditionalFormatting>
  <conditionalFormatting sqref="L2:L3 L22:L24 L11">
    <cfRule type="expression" dxfId="57" priority="135" stopIfTrue="1">
      <formula>$A$1=1</formula>
    </cfRule>
  </conditionalFormatting>
  <conditionalFormatting sqref="L21 L28:L32 L7:L8 L50">
    <cfRule type="expression" dxfId="56" priority="131" stopIfTrue="1">
      <formula>"$A$1=1"</formula>
    </cfRule>
  </conditionalFormatting>
  <conditionalFormatting sqref="L38">
    <cfRule type="expression" dxfId="55" priority="128" stopIfTrue="1">
      <formula>$A$1=1</formula>
    </cfRule>
  </conditionalFormatting>
  <conditionalFormatting sqref="L48 L51 L53">
    <cfRule type="expression" dxfId="54" priority="124" stopIfTrue="1">
      <formula>$A$1=1</formula>
    </cfRule>
  </conditionalFormatting>
  <conditionalFormatting sqref="L49">
    <cfRule type="expression" dxfId="53" priority="118" stopIfTrue="1">
      <formula>$A$1=1</formula>
    </cfRule>
  </conditionalFormatting>
  <conditionalFormatting sqref="L61">
    <cfRule type="expression" dxfId="52" priority="119" stopIfTrue="1">
      <formula>$A$1=1</formula>
    </cfRule>
  </conditionalFormatting>
  <conditionalFormatting sqref="L52">
    <cfRule type="expression" dxfId="51" priority="117" stopIfTrue="1">
      <formula>$A$1=1</formula>
    </cfRule>
  </conditionalFormatting>
  <conditionalFormatting sqref="L55">
    <cfRule type="expression" dxfId="50" priority="25" stopIfTrue="1">
      <formula>$A$1=1</formula>
    </cfRule>
  </conditionalFormatting>
  <conditionalFormatting sqref="L56">
    <cfRule type="expression" dxfId="49" priority="24" stopIfTrue="1">
      <formula>$A$1=1</formula>
    </cfRule>
  </conditionalFormatting>
  <conditionalFormatting sqref="L43">
    <cfRule type="expression" dxfId="48" priority="10" stopIfTrue="1">
      <formula>$A$1=1</formula>
    </cfRule>
  </conditionalFormatting>
  <conditionalFormatting sqref="L44">
    <cfRule type="expression" dxfId="47" priority="9" stopIfTrue="1">
      <formula>$A$1=1</formula>
    </cfRule>
  </conditionalFormatting>
  <printOptions horizontalCentered="1"/>
  <pageMargins left="0.59055118110236227" right="0" top="0.19685039370078741" bottom="0.19685039370078741" header="0" footer="0"/>
  <pageSetup paperSize="9" scale="44" fitToHeight="0" orientation="portrait" r:id="rId1"/>
  <headerFooter scaleWithDoc="0">
    <oddFooter>&amp;R9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N80"/>
  <sheetViews>
    <sheetView showGridLines="0" zoomScaleNormal="100" zoomScaleSheetLayoutView="100" workbookViewId="0">
      <pane ySplit="1" topLeftCell="A2" activePane="bottomLeft" state="frozen"/>
      <selection activeCell="S6" sqref="S6"/>
      <selection pane="bottomLeft" activeCell="J5" sqref="J5"/>
    </sheetView>
  </sheetViews>
  <sheetFormatPr defaultColWidth="9.109375" defaultRowHeight="14.4"/>
  <cols>
    <col min="1" max="1" width="25.88671875" style="21" customWidth="1"/>
    <col min="2" max="2" width="27.5546875" style="21" customWidth="1"/>
    <col min="3" max="3" width="14.5546875" style="3" customWidth="1"/>
    <col min="4" max="4" width="12.109375" style="3" customWidth="1"/>
    <col min="5" max="5" width="9" style="4" customWidth="1"/>
    <col min="6" max="6" width="11" style="4" customWidth="1"/>
    <col min="7" max="7" width="10.109375" style="4" customWidth="1"/>
    <col min="8" max="8" width="11.6640625" style="4" customWidth="1"/>
    <col min="9" max="9" width="8.44140625" style="5" customWidth="1"/>
    <col min="10" max="10" width="35.44140625" style="6" customWidth="1"/>
    <col min="11" max="11" width="2.6640625" style="27" hidden="1" customWidth="1"/>
    <col min="12" max="12" width="11.5546875" style="414" customWidth="1"/>
    <col min="13" max="16384" width="9.109375" style="21"/>
  </cols>
  <sheetData>
    <row r="1" spans="1:12" s="6" customFormat="1" ht="75.599999999999994" customHeight="1">
      <c r="A1" s="332">
        <f>'Акции и спецпредложения'!$A$1</f>
        <v>2</v>
      </c>
      <c r="B1" s="333"/>
      <c r="C1" s="334"/>
      <c r="D1" s="335"/>
      <c r="E1" s="335"/>
      <c r="F1" s="335"/>
      <c r="G1" s="335"/>
      <c r="H1" s="335"/>
      <c r="I1" s="335"/>
      <c r="J1" s="335"/>
      <c r="K1" s="341"/>
      <c r="L1" s="384"/>
    </row>
    <row r="2" spans="1:12" s="7" customFormat="1" ht="24.9" customHeight="1">
      <c r="A2" s="623"/>
      <c r="B2" s="980" t="s">
        <v>386</v>
      </c>
      <c r="C2" s="1068"/>
      <c r="D2" s="1068"/>
      <c r="E2" s="1068"/>
      <c r="F2" s="1068"/>
      <c r="G2" s="1068"/>
      <c r="H2" s="1068"/>
      <c r="I2" s="1068"/>
      <c r="J2" s="1068"/>
      <c r="K2" s="790"/>
      <c r="L2" s="791"/>
    </row>
    <row r="3" spans="1:12" ht="87.75" customHeight="1">
      <c r="A3" s="261"/>
      <c r="B3" s="1070" t="s">
        <v>877</v>
      </c>
      <c r="C3" s="1071"/>
      <c r="D3" s="1071"/>
      <c r="E3" s="1071"/>
      <c r="F3" s="1071"/>
      <c r="G3" s="1071"/>
      <c r="H3" s="1071"/>
      <c r="I3" s="1071"/>
      <c r="J3" s="1071"/>
      <c r="K3" s="250"/>
      <c r="L3" s="408"/>
    </row>
    <row r="4" spans="1:12" s="7" customFormat="1" ht="24.9" customHeight="1">
      <c r="A4" s="623"/>
      <c r="B4" s="980" t="s">
        <v>392</v>
      </c>
      <c r="C4" s="1073"/>
      <c r="D4" s="1073"/>
      <c r="E4" s="1073"/>
      <c r="F4" s="1073"/>
      <c r="G4" s="648"/>
      <c r="H4" s="648"/>
      <c r="I4" s="648"/>
      <c r="J4" s="648"/>
      <c r="K4" s="790"/>
      <c r="L4" s="604" t="s">
        <v>1568</v>
      </c>
    </row>
    <row r="5" spans="1:12" s="7" customFormat="1" ht="45" customHeight="1">
      <c r="A5" s="273"/>
      <c r="B5" s="523"/>
      <c r="C5" s="524"/>
      <c r="D5" s="1076" t="s">
        <v>1184</v>
      </c>
      <c r="E5" s="1077"/>
      <c r="F5" s="1077"/>
      <c r="G5" s="523"/>
      <c r="H5" s="523"/>
      <c r="I5" s="523"/>
      <c r="J5" s="523"/>
      <c r="K5" s="512"/>
      <c r="L5" s="525"/>
    </row>
    <row r="6" spans="1:12" s="7" customFormat="1" ht="45" customHeight="1">
      <c r="A6" s="270"/>
      <c r="B6" s="2"/>
      <c r="C6" s="1022" t="s">
        <v>1064</v>
      </c>
      <c r="D6" s="1074"/>
      <c r="E6" s="1074"/>
      <c r="F6" s="1074"/>
      <c r="G6" s="1074"/>
      <c r="H6" s="1074"/>
      <c r="I6" s="1074"/>
      <c r="J6" s="1074"/>
      <c r="L6" s="504"/>
    </row>
    <row r="7" spans="1:12" s="7" customFormat="1" ht="24.9" customHeight="1">
      <c r="A7" s="270"/>
      <c r="B7" s="2"/>
      <c r="C7" s="611" t="s">
        <v>37</v>
      </c>
      <c r="D7" s="611" t="s">
        <v>38</v>
      </c>
      <c r="E7" s="611" t="s">
        <v>378</v>
      </c>
      <c r="F7" s="611" t="s">
        <v>1065</v>
      </c>
      <c r="G7" s="611" t="s">
        <v>383</v>
      </c>
      <c r="H7" s="611" t="s">
        <v>225</v>
      </c>
      <c r="I7" s="611" t="s">
        <v>1077</v>
      </c>
      <c r="J7" s="611" t="s">
        <v>431</v>
      </c>
      <c r="L7" s="504"/>
    </row>
    <row r="8" spans="1:12" s="7" customFormat="1" ht="49.5" customHeight="1">
      <c r="A8" s="270"/>
      <c r="B8" s="2"/>
      <c r="D8" s="577" t="s">
        <v>1073</v>
      </c>
      <c r="E8" s="1043" t="s">
        <v>1074</v>
      </c>
      <c r="F8" s="1072"/>
      <c r="G8" s="1072"/>
      <c r="H8" s="1072"/>
      <c r="I8" s="1072"/>
      <c r="J8" s="1072"/>
      <c r="L8" s="504"/>
    </row>
    <row r="9" spans="1:12" s="7" customFormat="1" ht="45" customHeight="1">
      <c r="A9" s="270"/>
      <c r="B9" s="48" t="s">
        <v>1067</v>
      </c>
      <c r="C9" s="779" t="s">
        <v>1085</v>
      </c>
      <c r="D9" s="1061" t="s">
        <v>1068</v>
      </c>
      <c r="E9" s="1061" t="s">
        <v>39</v>
      </c>
      <c r="F9" s="1062" t="s">
        <v>1069</v>
      </c>
      <c r="G9" s="1062" t="s">
        <v>1070</v>
      </c>
      <c r="H9" s="611" t="s">
        <v>1075</v>
      </c>
      <c r="I9" s="1006">
        <v>10</v>
      </c>
      <c r="J9" s="940" t="s">
        <v>1420</v>
      </c>
      <c r="K9" s="780">
        <v>92.4</v>
      </c>
      <c r="L9" s="863">
        <f>ROUNDUP(K9*$A$1,2)</f>
        <v>184.8</v>
      </c>
    </row>
    <row r="10" spans="1:12" s="7" customFormat="1" ht="45" customHeight="1">
      <c r="A10" s="270"/>
      <c r="B10" s="48" t="s">
        <v>1071</v>
      </c>
      <c r="C10" s="779" t="s">
        <v>1084</v>
      </c>
      <c r="D10" s="1007"/>
      <c r="E10" s="1061"/>
      <c r="F10" s="1062"/>
      <c r="G10" s="1063"/>
      <c r="H10" s="611" t="s">
        <v>1086</v>
      </c>
      <c r="I10" s="1006"/>
      <c r="J10" s="1064"/>
      <c r="K10" s="729">
        <v>113.8</v>
      </c>
      <c r="L10" s="863">
        <f>ROUNDUP(K10*$A$1,2)</f>
        <v>227.6</v>
      </c>
    </row>
    <row r="11" spans="1:12" s="7" customFormat="1" ht="15" customHeight="1">
      <c r="A11" s="270"/>
      <c r="B11" s="48"/>
      <c r="C11" s="505"/>
      <c r="D11" s="506"/>
      <c r="E11" s="136"/>
      <c r="F11" s="507"/>
      <c r="G11" s="508"/>
      <c r="H11" s="15"/>
      <c r="I11" s="87"/>
      <c r="J11" s="509"/>
      <c r="L11" s="504"/>
    </row>
    <row r="12" spans="1:12" s="7" customFormat="1" ht="18" customHeight="1">
      <c r="A12" s="605"/>
      <c r="B12" s="789"/>
      <c r="C12" s="629" t="s">
        <v>1078</v>
      </c>
      <c r="D12" s="651"/>
      <c r="E12" s="651"/>
      <c r="F12" s="651"/>
      <c r="G12" s="651"/>
      <c r="H12" s="651"/>
      <c r="I12" s="651"/>
      <c r="J12" s="651"/>
      <c r="K12" s="790"/>
      <c r="L12" s="604" t="s">
        <v>1079</v>
      </c>
    </row>
    <row r="13" spans="1:12" s="7" customFormat="1" ht="45" customHeight="1">
      <c r="A13" s="2"/>
      <c r="B13" s="2"/>
      <c r="C13" s="1022" t="s">
        <v>1080</v>
      </c>
      <c r="D13" s="1022"/>
      <c r="E13" s="1022"/>
      <c r="F13" s="1022"/>
      <c r="G13" s="1022"/>
      <c r="H13" s="1022"/>
      <c r="I13" s="1022"/>
      <c r="J13" s="1022"/>
      <c r="K13" s="26"/>
      <c r="L13" s="409"/>
    </row>
    <row r="14" spans="1:12" s="7" customFormat="1" ht="45" customHeight="1">
      <c r="A14" s="2"/>
      <c r="B14" s="2"/>
      <c r="C14" s="611" t="s">
        <v>37</v>
      </c>
      <c r="D14" s="611" t="s">
        <v>1081</v>
      </c>
      <c r="E14" s="611" t="s">
        <v>378</v>
      </c>
      <c r="F14" s="611" t="s">
        <v>1065</v>
      </c>
      <c r="G14" s="611" t="s">
        <v>383</v>
      </c>
      <c r="H14" s="611" t="s">
        <v>225</v>
      </c>
      <c r="I14" s="611" t="s">
        <v>1066</v>
      </c>
      <c r="J14" s="611" t="s">
        <v>431</v>
      </c>
      <c r="K14" s="25"/>
      <c r="L14" s="410"/>
    </row>
    <row r="15" spans="1:12" s="7" customFormat="1" ht="45" customHeight="1">
      <c r="A15" s="2"/>
      <c r="B15" s="2"/>
      <c r="D15" s="1043" t="s">
        <v>1180</v>
      </c>
      <c r="E15" s="1065"/>
      <c r="F15" s="1065"/>
      <c r="G15" s="1065"/>
      <c r="H15" s="1065"/>
      <c r="I15" s="1065"/>
      <c r="J15" s="1065"/>
      <c r="K15" s="26"/>
      <c r="L15" s="510"/>
    </row>
    <row r="16" spans="1:12" s="7" customFormat="1" ht="45" customHeight="1">
      <c r="A16" s="2"/>
      <c r="B16" s="48" t="s">
        <v>1082</v>
      </c>
      <c r="C16" s="779" t="s">
        <v>1409</v>
      </c>
      <c r="D16" s="1061">
        <v>2</v>
      </c>
      <c r="E16" s="1061" t="s">
        <v>39</v>
      </c>
      <c r="F16" s="961" t="s">
        <v>1069</v>
      </c>
      <c r="G16" s="960" t="s">
        <v>1070</v>
      </c>
      <c r="H16" s="611" t="s">
        <v>1075</v>
      </c>
      <c r="I16" s="1006">
        <v>20</v>
      </c>
      <c r="J16" s="940" t="s">
        <v>1407</v>
      </c>
      <c r="K16" s="729">
        <v>58.4</v>
      </c>
      <c r="L16" s="863">
        <f>ROUNDUP(K16*$A$1,2)</f>
        <v>116.8</v>
      </c>
    </row>
    <row r="17" spans="1:14" s="7" customFormat="1" ht="45" customHeight="1">
      <c r="A17" s="2"/>
      <c r="B17" s="48" t="s">
        <v>1083</v>
      </c>
      <c r="C17" s="779" t="s">
        <v>1072</v>
      </c>
      <c r="D17" s="1061"/>
      <c r="E17" s="1061"/>
      <c r="F17" s="961"/>
      <c r="G17" s="960"/>
      <c r="H17" s="611" t="s">
        <v>1076</v>
      </c>
      <c r="I17" s="1006"/>
      <c r="J17" s="940"/>
      <c r="K17" s="729">
        <v>80.8</v>
      </c>
      <c r="L17" s="863">
        <f>ROUNDUP(K17*$A$1,2)</f>
        <v>161.6</v>
      </c>
    </row>
    <row r="18" spans="1:14" s="7" customFormat="1" ht="45" customHeight="1">
      <c r="A18" s="2"/>
      <c r="B18" s="2"/>
      <c r="C18" s="74"/>
      <c r="D18" s="1043" t="s">
        <v>1181</v>
      </c>
      <c r="E18" s="1065"/>
      <c r="F18" s="1065"/>
      <c r="G18" s="1065"/>
      <c r="H18" s="1065"/>
      <c r="I18" s="1065"/>
      <c r="J18" s="1065"/>
      <c r="K18" s="26"/>
      <c r="L18" s="537"/>
    </row>
    <row r="19" spans="1:14" s="7" customFormat="1" ht="90" customHeight="1">
      <c r="A19" s="2"/>
      <c r="B19" s="48" t="s">
        <v>1087</v>
      </c>
      <c r="C19" s="779" t="s">
        <v>1092</v>
      </c>
      <c r="D19" s="1061">
        <v>2</v>
      </c>
      <c r="E19" s="1061" t="s">
        <v>1088</v>
      </c>
      <c r="F19" s="961" t="s">
        <v>1069</v>
      </c>
      <c r="G19" s="960" t="s">
        <v>1089</v>
      </c>
      <c r="H19" s="611" t="s">
        <v>1075</v>
      </c>
      <c r="I19" s="661">
        <v>20</v>
      </c>
      <c r="J19" s="940" t="s">
        <v>1408</v>
      </c>
      <c r="K19" s="729">
        <v>80.2</v>
      </c>
      <c r="L19" s="863">
        <f>ROUNDUP(K19*$A$1,2)</f>
        <v>160.4</v>
      </c>
    </row>
    <row r="20" spans="1:14" s="7" customFormat="1" ht="90" customHeight="1">
      <c r="A20" s="2"/>
      <c r="B20" s="48" t="s">
        <v>1090</v>
      </c>
      <c r="C20" s="779" t="s">
        <v>1072</v>
      </c>
      <c r="D20" s="1061"/>
      <c r="E20" s="1061"/>
      <c r="F20" s="961"/>
      <c r="G20" s="960"/>
      <c r="H20" s="611" t="s">
        <v>1076</v>
      </c>
      <c r="I20" s="1006">
        <v>10</v>
      </c>
      <c r="J20" s="940"/>
      <c r="K20" s="729">
        <v>116.4</v>
      </c>
      <c r="L20" s="863">
        <f>ROUNDUP(K20*$A$1,2)</f>
        <v>232.8</v>
      </c>
    </row>
    <row r="21" spans="1:14" s="7" customFormat="1" ht="90" customHeight="1">
      <c r="A21" s="2"/>
      <c r="B21" s="48" t="s">
        <v>1091</v>
      </c>
      <c r="C21" s="779" t="s">
        <v>1093</v>
      </c>
      <c r="D21" s="1061"/>
      <c r="E21" s="1061"/>
      <c r="F21" s="961"/>
      <c r="G21" s="960"/>
      <c r="H21" s="611" t="s">
        <v>1094</v>
      </c>
      <c r="I21" s="1006"/>
      <c r="J21" s="940"/>
      <c r="K21" s="729">
        <v>167.2</v>
      </c>
      <c r="L21" s="863">
        <f>ROUNDUP(K21*$A$1,2)</f>
        <v>334.4</v>
      </c>
    </row>
    <row r="22" spans="1:14" s="7" customFormat="1" ht="45" customHeight="1">
      <c r="A22" s="2"/>
      <c r="B22" s="2"/>
      <c r="C22" s="781"/>
      <c r="D22" s="1043" t="s">
        <v>1182</v>
      </c>
      <c r="E22" s="1065"/>
      <c r="F22" s="1065"/>
      <c r="G22" s="1065"/>
      <c r="H22" s="1065"/>
      <c r="I22" s="1065"/>
      <c r="J22" s="1065"/>
      <c r="K22" s="26"/>
      <c r="L22" s="409"/>
    </row>
    <row r="23" spans="1:14" s="7" customFormat="1" ht="74.25" customHeight="1">
      <c r="A23" s="2"/>
      <c r="B23" s="142" t="s">
        <v>1422</v>
      </c>
      <c r="C23" s="779" t="s">
        <v>1416</v>
      </c>
      <c r="D23" s="668">
        <v>1</v>
      </c>
      <c r="E23" s="668" t="s">
        <v>39</v>
      </c>
      <c r="F23" s="668" t="s">
        <v>1414</v>
      </c>
      <c r="G23" s="668" t="s">
        <v>39</v>
      </c>
      <c r="H23" s="611" t="s">
        <v>1413</v>
      </c>
      <c r="I23" s="661">
        <v>20</v>
      </c>
      <c r="J23" s="612" t="s">
        <v>1415</v>
      </c>
      <c r="K23" s="729">
        <v>38.299999999999997</v>
      </c>
      <c r="L23" s="857">
        <f>ROUNDUP(K23*$A$1*1.5,2)</f>
        <v>114.9</v>
      </c>
    </row>
    <row r="24" spans="1:14" s="7" customFormat="1" ht="141.75" customHeight="1">
      <c r="A24" s="2"/>
      <c r="B24" s="143" t="s">
        <v>1421</v>
      </c>
      <c r="C24" s="779" t="s">
        <v>1417</v>
      </c>
      <c r="D24" s="668">
        <v>2</v>
      </c>
      <c r="E24" s="668" t="s">
        <v>1410</v>
      </c>
      <c r="F24" s="668" t="s">
        <v>1411</v>
      </c>
      <c r="G24" s="668" t="s">
        <v>1412</v>
      </c>
      <c r="H24" s="611" t="s">
        <v>1419</v>
      </c>
      <c r="I24" s="661">
        <v>10</v>
      </c>
      <c r="J24" s="612" t="s">
        <v>1418</v>
      </c>
      <c r="K24" s="729">
        <v>125</v>
      </c>
      <c r="L24" s="857">
        <f>ROUNDUP(K24*$A$1*1.5,2)</f>
        <v>375</v>
      </c>
    </row>
    <row r="25" spans="1:14" s="7" customFormat="1" ht="15" customHeight="1">
      <c r="A25" s="270"/>
      <c r="B25" s="502"/>
      <c r="C25" s="502"/>
      <c r="D25" s="502"/>
      <c r="E25" s="502"/>
      <c r="F25" s="502"/>
      <c r="G25" s="502"/>
      <c r="H25" s="502"/>
      <c r="I25" s="502"/>
      <c r="J25" s="502"/>
      <c r="K25" s="503"/>
      <c r="L25" s="504"/>
    </row>
    <row r="26" spans="1:14" ht="18" customHeight="1">
      <c r="A26" s="605"/>
      <c r="B26" s="789"/>
      <c r="C26" s="629" t="s">
        <v>389</v>
      </c>
      <c r="D26" s="651"/>
      <c r="E26" s="651"/>
      <c r="F26" s="651"/>
      <c r="G26" s="651"/>
      <c r="H26" s="651"/>
      <c r="I26" s="651"/>
      <c r="J26" s="651"/>
      <c r="K26" s="790"/>
      <c r="L26" s="645" t="s">
        <v>1</v>
      </c>
      <c r="N26" s="2"/>
    </row>
    <row r="27" spans="1:14" s="499" customFormat="1" ht="45" customHeight="1">
      <c r="A27" s="273"/>
      <c r="B27" s="2"/>
      <c r="C27" s="1025" t="s">
        <v>1122</v>
      </c>
      <c r="D27" s="1026"/>
      <c r="E27" s="1026"/>
      <c r="F27" s="1026"/>
      <c r="G27" s="1026"/>
      <c r="H27" s="1026"/>
      <c r="I27" s="1026"/>
      <c r="J27" s="1047"/>
      <c r="K27" s="26"/>
      <c r="L27" s="411"/>
      <c r="N27" s="2"/>
    </row>
    <row r="28" spans="1:14" s="500" customFormat="1" ht="24.9" customHeight="1">
      <c r="A28" s="273"/>
      <c r="B28" s="2"/>
      <c r="C28" s="611" t="s">
        <v>9</v>
      </c>
      <c r="D28" s="611" t="s">
        <v>1095</v>
      </c>
      <c r="E28" s="611" t="s">
        <v>1096</v>
      </c>
      <c r="F28" s="611" t="s">
        <v>220</v>
      </c>
      <c r="G28" s="611" t="s">
        <v>1097</v>
      </c>
      <c r="H28" s="611" t="s">
        <v>405</v>
      </c>
      <c r="I28" s="611" t="s">
        <v>1066</v>
      </c>
      <c r="J28" s="611" t="s">
        <v>431</v>
      </c>
      <c r="K28" s="25"/>
      <c r="L28" s="410"/>
      <c r="N28" s="2"/>
    </row>
    <row r="29" spans="1:14" s="500" customFormat="1" ht="45" customHeight="1">
      <c r="A29" s="273"/>
      <c r="B29" s="2"/>
      <c r="C29" s="7"/>
      <c r="D29" s="1043" t="s">
        <v>1183</v>
      </c>
      <c r="E29" s="1065"/>
      <c r="F29" s="1065"/>
      <c r="G29" s="1065"/>
      <c r="H29" s="1065"/>
      <c r="I29" s="1065"/>
      <c r="J29" s="1065"/>
      <c r="K29" s="26"/>
      <c r="L29" s="510"/>
      <c r="N29" s="2"/>
    </row>
    <row r="30" spans="1:14" s="500" customFormat="1" ht="68.25" customHeight="1">
      <c r="A30" s="273"/>
      <c r="B30" s="48" t="s">
        <v>1098</v>
      </c>
      <c r="C30" s="779" t="s">
        <v>1423</v>
      </c>
      <c r="D30" s="668" t="s">
        <v>1099</v>
      </c>
      <c r="E30" s="1006" t="s">
        <v>1100</v>
      </c>
      <c r="F30" s="660" t="s">
        <v>1101</v>
      </c>
      <c r="G30" s="960" t="s">
        <v>1102</v>
      </c>
      <c r="H30" s="960" t="s">
        <v>1103</v>
      </c>
      <c r="I30" s="1006">
        <v>50</v>
      </c>
      <c r="J30" s="940" t="s">
        <v>1104</v>
      </c>
      <c r="K30" s="729">
        <v>38.799999999999997</v>
      </c>
      <c r="L30" s="863">
        <f>ROUNDUP(K30*$A$1,2)</f>
        <v>77.599999999999994</v>
      </c>
      <c r="N30" s="2"/>
    </row>
    <row r="31" spans="1:14" s="500" customFormat="1" ht="68.25" customHeight="1">
      <c r="A31" s="273"/>
      <c r="B31" s="48" t="s">
        <v>1105</v>
      </c>
      <c r="C31" s="779" t="s">
        <v>1424</v>
      </c>
      <c r="D31" s="668" t="s">
        <v>1106</v>
      </c>
      <c r="E31" s="1006"/>
      <c r="F31" s="660" t="s">
        <v>1107</v>
      </c>
      <c r="G31" s="960"/>
      <c r="H31" s="960"/>
      <c r="I31" s="1006"/>
      <c r="J31" s="940"/>
      <c r="K31" s="729">
        <v>44</v>
      </c>
      <c r="L31" s="863">
        <f>ROUNDUP(K31*$A$1,2)</f>
        <v>88</v>
      </c>
      <c r="N31" s="2"/>
    </row>
    <row r="32" spans="1:14" s="500" customFormat="1" ht="43.5" customHeight="1">
      <c r="A32" s="273"/>
      <c r="C32" s="3"/>
      <c r="D32" s="1043" t="s">
        <v>1266</v>
      </c>
      <c r="E32" s="1065"/>
      <c r="F32" s="1065"/>
      <c r="G32" s="1065"/>
      <c r="H32" s="1065"/>
      <c r="I32" s="1065"/>
      <c r="J32" s="1065"/>
      <c r="K32" s="27"/>
      <c r="L32" s="538"/>
      <c r="N32" s="2"/>
    </row>
    <row r="33" spans="1:14" s="500" customFormat="1" ht="82.5" customHeight="1">
      <c r="A33" s="273"/>
      <c r="B33" s="48" t="s">
        <v>1108</v>
      </c>
      <c r="C33" s="779" t="s">
        <v>1425</v>
      </c>
      <c r="D33" s="668" t="s">
        <v>1109</v>
      </c>
      <c r="E33" s="707" t="s">
        <v>1110</v>
      </c>
      <c r="F33" s="660" t="s">
        <v>1107</v>
      </c>
      <c r="G33" s="707" t="s">
        <v>1102</v>
      </c>
      <c r="H33" s="611" t="s">
        <v>1111</v>
      </c>
      <c r="I33" s="661">
        <v>50</v>
      </c>
      <c r="J33" s="724" t="s">
        <v>1112</v>
      </c>
      <c r="K33" s="729">
        <v>63.8</v>
      </c>
      <c r="L33" s="863">
        <f>ROUNDUP(K33*$A$1,2)</f>
        <v>127.6</v>
      </c>
      <c r="N33" s="2"/>
    </row>
    <row r="34" spans="1:14" s="500" customFormat="1" ht="43.5" customHeight="1">
      <c r="A34" s="273"/>
      <c r="B34" s="2"/>
      <c r="C34" s="7"/>
      <c r="D34" s="1043" t="s">
        <v>1267</v>
      </c>
      <c r="E34" s="1065"/>
      <c r="F34" s="1065"/>
      <c r="G34" s="1065"/>
      <c r="H34" s="1065"/>
      <c r="I34" s="1065"/>
      <c r="J34" s="1065"/>
      <c r="K34" s="26"/>
      <c r="L34" s="536"/>
      <c r="N34" s="2"/>
    </row>
    <row r="35" spans="1:14" s="500" customFormat="1" ht="75" customHeight="1">
      <c r="A35" s="273"/>
      <c r="B35" s="48" t="s">
        <v>1113</v>
      </c>
      <c r="C35" s="1048" t="s">
        <v>1428</v>
      </c>
      <c r="D35" s="1061" t="s">
        <v>1114</v>
      </c>
      <c r="E35" s="668" t="s">
        <v>1115</v>
      </c>
      <c r="F35" s="961" t="s">
        <v>1101</v>
      </c>
      <c r="G35" s="961" t="s">
        <v>1116</v>
      </c>
      <c r="H35" s="960" t="s">
        <v>700</v>
      </c>
      <c r="I35" s="1006">
        <v>20</v>
      </c>
      <c r="J35" s="724" t="s">
        <v>1117</v>
      </c>
      <c r="K35" s="729">
        <v>74</v>
      </c>
      <c r="L35" s="863">
        <f>ROUNDUP(K35*$A$1,2)</f>
        <v>148</v>
      </c>
      <c r="N35" s="2"/>
    </row>
    <row r="36" spans="1:14" s="500" customFormat="1" ht="75" customHeight="1">
      <c r="A36" s="273"/>
      <c r="B36" s="48" t="s">
        <v>1118</v>
      </c>
      <c r="C36" s="1048"/>
      <c r="D36" s="1061"/>
      <c r="E36" s="1061" t="s">
        <v>1120</v>
      </c>
      <c r="F36" s="961"/>
      <c r="G36" s="961"/>
      <c r="H36" s="960"/>
      <c r="I36" s="1006"/>
      <c r="J36" s="724" t="s">
        <v>1427</v>
      </c>
      <c r="K36" s="729">
        <v>113.6</v>
      </c>
      <c r="L36" s="863">
        <f>ROUNDUP(K36*$A$1,2)</f>
        <v>227.2</v>
      </c>
      <c r="N36" s="2"/>
    </row>
    <row r="37" spans="1:14" s="559" customFormat="1" ht="75" customHeight="1">
      <c r="A37" s="273"/>
      <c r="B37" s="48" t="s">
        <v>1426</v>
      </c>
      <c r="C37" s="1048"/>
      <c r="D37" s="1061"/>
      <c r="E37" s="1061"/>
      <c r="F37" s="961" t="s">
        <v>39</v>
      </c>
      <c r="G37" s="961"/>
      <c r="H37" s="960"/>
      <c r="I37" s="1006">
        <v>12</v>
      </c>
      <c r="J37" s="724" t="s">
        <v>1444</v>
      </c>
      <c r="K37" s="729">
        <v>135</v>
      </c>
      <c r="L37" s="857">
        <f>ROUNDUP(K37*$A$1,2)</f>
        <v>270</v>
      </c>
      <c r="N37" s="2"/>
    </row>
    <row r="38" spans="1:14" s="500" customFormat="1" ht="75" customHeight="1">
      <c r="A38" s="273"/>
      <c r="B38" s="48" t="s">
        <v>1119</v>
      </c>
      <c r="C38" s="1048"/>
      <c r="D38" s="1061"/>
      <c r="E38" s="1061"/>
      <c r="F38" s="961"/>
      <c r="G38" s="961"/>
      <c r="H38" s="960"/>
      <c r="I38" s="1006"/>
      <c r="J38" s="724" t="s">
        <v>1429</v>
      </c>
      <c r="K38" s="729">
        <v>75.8</v>
      </c>
      <c r="L38" s="863">
        <f>ROUNDUP(K38*$A$1,2)</f>
        <v>151.6</v>
      </c>
      <c r="N38" s="2"/>
    </row>
    <row r="39" spans="1:14" s="500" customFormat="1" ht="75" customHeight="1">
      <c r="A39" s="273"/>
      <c r="B39" s="48" t="s">
        <v>1121</v>
      </c>
      <c r="C39" s="1048"/>
      <c r="D39" s="1061"/>
      <c r="E39" s="1061"/>
      <c r="F39" s="961"/>
      <c r="G39" s="961"/>
      <c r="H39" s="960"/>
      <c r="I39" s="1006"/>
      <c r="J39" s="724" t="s">
        <v>1430</v>
      </c>
      <c r="K39" s="729">
        <v>77.400000000000006</v>
      </c>
      <c r="L39" s="863">
        <f>ROUNDUP(K39*$A$1,2)</f>
        <v>154.80000000000001</v>
      </c>
      <c r="N39" s="2"/>
    </row>
    <row r="40" spans="1:14" s="500" customFormat="1" ht="37.5" customHeight="1">
      <c r="A40" s="273"/>
      <c r="B40" s="2"/>
      <c r="C40" s="1043" t="s">
        <v>1182</v>
      </c>
      <c r="D40" s="1043"/>
      <c r="E40" s="1043"/>
      <c r="F40" s="1043"/>
      <c r="G40" s="1043"/>
      <c r="H40" s="1043"/>
      <c r="I40" s="1043"/>
      <c r="J40" s="1043"/>
      <c r="K40" s="26"/>
      <c r="L40" s="510"/>
      <c r="N40" s="2"/>
    </row>
    <row r="41" spans="1:14" s="7" customFormat="1" ht="45" customHeight="1">
      <c r="A41" s="47"/>
      <c r="B41" s="48" t="s">
        <v>1431</v>
      </c>
      <c r="C41" s="779" t="s">
        <v>1433</v>
      </c>
      <c r="D41" s="610" t="s">
        <v>1434</v>
      </c>
      <c r="E41" s="1075" t="s">
        <v>1435</v>
      </c>
      <c r="F41" s="660" t="s">
        <v>1107</v>
      </c>
      <c r="G41" s="707" t="s">
        <v>1436</v>
      </c>
      <c r="H41" s="960" t="s">
        <v>700</v>
      </c>
      <c r="I41" s="611" t="s">
        <v>1437</v>
      </c>
      <c r="J41" s="940" t="s">
        <v>1438</v>
      </c>
      <c r="K41" s="729">
        <v>28.8</v>
      </c>
      <c r="L41" s="857">
        <f>ROUNDUP(K41*$A$1*1.5,2)</f>
        <v>86.4</v>
      </c>
      <c r="N41" s="2"/>
    </row>
    <row r="42" spans="1:14" s="7" customFormat="1" ht="42" customHeight="1">
      <c r="A42" s="47"/>
      <c r="B42" s="48" t="s">
        <v>1432</v>
      </c>
      <c r="C42" s="779" t="s">
        <v>1439</v>
      </c>
      <c r="D42" s="610" t="s">
        <v>132</v>
      </c>
      <c r="E42" s="1075"/>
      <c r="F42" s="660" t="s">
        <v>1440</v>
      </c>
      <c r="G42" s="707" t="s">
        <v>1441</v>
      </c>
      <c r="H42" s="960"/>
      <c r="I42" s="611" t="s">
        <v>39</v>
      </c>
      <c r="J42" s="940"/>
      <c r="K42" s="729">
        <v>35.33</v>
      </c>
      <c r="L42" s="857">
        <f>ROUNDUP(K42*$A$1*1.5,2)</f>
        <v>105.99</v>
      </c>
    </row>
    <row r="43" spans="1:14" s="7" customFormat="1" ht="15" customHeight="1">
      <c r="A43" s="47"/>
      <c r="B43" s="48"/>
      <c r="C43" s="135"/>
      <c r="D43" s="139"/>
      <c r="E43" s="140"/>
      <c r="F43" s="1"/>
      <c r="G43" s="141"/>
      <c r="H43" s="15"/>
      <c r="I43" s="15"/>
      <c r="J43" s="49"/>
      <c r="K43" s="97"/>
      <c r="L43" s="412"/>
    </row>
    <row r="44" spans="1:14" ht="18" customHeight="1">
      <c r="A44" s="605"/>
      <c r="B44" s="789"/>
      <c r="C44" s="629" t="s">
        <v>1123</v>
      </c>
      <c r="D44" s="651"/>
      <c r="E44" s="651"/>
      <c r="F44" s="651"/>
      <c r="G44" s="651"/>
      <c r="H44" s="651"/>
      <c r="I44" s="651"/>
      <c r="J44" s="651"/>
      <c r="K44" s="790"/>
      <c r="L44" s="645" t="s">
        <v>1</v>
      </c>
    </row>
    <row r="45" spans="1:14" s="500" customFormat="1" ht="18" customHeight="1">
      <c r="A45" s="273"/>
      <c r="B45" s="511"/>
      <c r="C45" s="1078" t="s">
        <v>1124</v>
      </c>
      <c r="D45" s="1079"/>
      <c r="E45" s="1079"/>
      <c r="F45" s="1079"/>
      <c r="G45" s="1079"/>
      <c r="H45" s="1079"/>
      <c r="I45" s="1079"/>
      <c r="J45" s="1079"/>
      <c r="K45" s="512"/>
      <c r="L45" s="513"/>
    </row>
    <row r="46" spans="1:14" ht="40.5" customHeight="1">
      <c r="A46" s="90"/>
      <c r="B46" s="7"/>
      <c r="C46" s="1044" t="s">
        <v>437</v>
      </c>
      <c r="D46" s="1045"/>
      <c r="E46" s="1045"/>
      <c r="F46" s="1045"/>
      <c r="G46" s="1045"/>
      <c r="H46" s="1045"/>
      <c r="I46" s="1045"/>
      <c r="J46" s="1046"/>
      <c r="K46" s="26"/>
      <c r="L46" s="409"/>
    </row>
    <row r="47" spans="1:14" ht="20.399999999999999">
      <c r="A47" s="147"/>
      <c r="B47" s="7"/>
      <c r="C47" s="1048" t="s">
        <v>410</v>
      </c>
      <c r="D47" s="1048"/>
      <c r="E47" s="1048"/>
      <c r="F47" s="611" t="s">
        <v>218</v>
      </c>
      <c r="G47" s="611" t="s">
        <v>219</v>
      </c>
      <c r="H47" s="960" t="s">
        <v>1135</v>
      </c>
      <c r="I47" s="960"/>
      <c r="J47" s="768" t="s">
        <v>226</v>
      </c>
      <c r="K47" s="784"/>
      <c r="L47" s="400"/>
    </row>
    <row r="48" spans="1:14" ht="54.9" customHeight="1">
      <c r="A48" s="148"/>
      <c r="B48" s="782" t="s">
        <v>215</v>
      </c>
      <c r="C48" s="1060" t="s">
        <v>1125</v>
      </c>
      <c r="D48" s="1060"/>
      <c r="E48" s="1060"/>
      <c r="F48" s="1048" t="s">
        <v>221</v>
      </c>
      <c r="G48" s="779" t="s">
        <v>222</v>
      </c>
      <c r="H48" s="960" t="s">
        <v>1136</v>
      </c>
      <c r="I48" s="960"/>
      <c r="J48" s="724" t="s">
        <v>1127</v>
      </c>
      <c r="K48" s="383">
        <v>13.6</v>
      </c>
      <c r="L48" s="857">
        <f>ROUNDUP(20*$A$1,2)</f>
        <v>40</v>
      </c>
    </row>
    <row r="49" spans="1:12" ht="37.5" customHeight="1">
      <c r="A49" s="148"/>
      <c r="B49" s="782" t="s">
        <v>216</v>
      </c>
      <c r="C49" s="1064"/>
      <c r="D49" s="1064"/>
      <c r="E49" s="1064"/>
      <c r="F49" s="1069"/>
      <c r="G49" s="779" t="s">
        <v>223</v>
      </c>
      <c r="H49" s="960"/>
      <c r="I49" s="960"/>
      <c r="J49" s="724" t="s">
        <v>1128</v>
      </c>
      <c r="K49" s="383">
        <v>13.2</v>
      </c>
      <c r="L49" s="857">
        <f>ROUNDUP(15.8*$A$1,2)</f>
        <v>31.6</v>
      </c>
    </row>
    <row r="50" spans="1:12" ht="39" customHeight="1">
      <c r="A50" s="369"/>
      <c r="B50" s="783" t="s">
        <v>217</v>
      </c>
      <c r="C50" s="1060" t="s">
        <v>1126</v>
      </c>
      <c r="D50" s="1060"/>
      <c r="E50" s="1060"/>
      <c r="F50" s="1069"/>
      <c r="G50" s="785" t="s">
        <v>1134</v>
      </c>
      <c r="H50" s="960"/>
      <c r="I50" s="960"/>
      <c r="J50" s="724" t="s">
        <v>1127</v>
      </c>
      <c r="K50" s="383">
        <v>14.6</v>
      </c>
      <c r="L50" s="857">
        <f>ROUNDUP(20*$A$1,2)</f>
        <v>40</v>
      </c>
    </row>
    <row r="51" spans="1:12" ht="18" customHeight="1">
      <c r="A51" s="7"/>
      <c r="B51" s="142"/>
      <c r="C51" s="1043" t="s">
        <v>1129</v>
      </c>
      <c r="D51" s="1043"/>
      <c r="E51" s="1043"/>
      <c r="F51" s="1043"/>
      <c r="G51" s="1043"/>
      <c r="H51" s="1043"/>
      <c r="I51" s="1043"/>
      <c r="J51" s="1043"/>
      <c r="K51" s="452"/>
      <c r="L51" s="446"/>
    </row>
    <row r="52" spans="1:12" ht="40.5" customHeight="1">
      <c r="A52" s="7"/>
      <c r="B52" s="142"/>
      <c r="C52" s="1025" t="s">
        <v>1130</v>
      </c>
      <c r="D52" s="1026"/>
      <c r="E52" s="1026"/>
      <c r="F52" s="1026"/>
      <c r="G52" s="1026"/>
      <c r="H52" s="1026"/>
      <c r="I52" s="1026"/>
      <c r="J52" s="1047"/>
      <c r="K52" s="452"/>
      <c r="L52" s="446"/>
    </row>
    <row r="53" spans="1:12" ht="60" customHeight="1">
      <c r="A53" s="7"/>
      <c r="B53" s="786" t="s">
        <v>1131</v>
      </c>
      <c r="C53" s="1060" t="s">
        <v>1532</v>
      </c>
      <c r="D53" s="1060"/>
      <c r="E53" s="1060"/>
      <c r="F53" s="1060"/>
      <c r="G53" s="1060"/>
      <c r="H53" s="779" t="s">
        <v>1132</v>
      </c>
      <c r="I53" s="611" t="s">
        <v>39</v>
      </c>
      <c r="J53" s="724" t="s">
        <v>1133</v>
      </c>
      <c r="K53" s="729">
        <v>3.4</v>
      </c>
      <c r="L53" s="863">
        <f>ROUNDUP(K53*$A$1,2)</f>
        <v>6.8</v>
      </c>
    </row>
    <row r="54" spans="1:12" s="568" customFormat="1" ht="18" customHeight="1">
      <c r="A54" s="7"/>
      <c r="B54" s="142"/>
      <c r="C54" s="1057" t="s">
        <v>1529</v>
      </c>
      <c r="D54" s="1058"/>
      <c r="E54" s="1058"/>
      <c r="F54" s="1058"/>
      <c r="G54" s="1058"/>
      <c r="H54" s="1058"/>
      <c r="I54" s="1058"/>
      <c r="J54" s="1058"/>
      <c r="K54" s="452"/>
      <c r="L54" s="453"/>
    </row>
    <row r="55" spans="1:12" s="568" customFormat="1" ht="18" customHeight="1">
      <c r="A55" s="7"/>
      <c r="B55" s="142"/>
      <c r="C55" s="1059" t="s">
        <v>457</v>
      </c>
      <c r="D55" s="989"/>
      <c r="E55" s="989"/>
      <c r="F55" s="1067"/>
      <c r="G55" s="787" t="s">
        <v>1537</v>
      </c>
      <c r="H55" s="787" t="s">
        <v>1530</v>
      </c>
      <c r="I55" s="787" t="s">
        <v>1536</v>
      </c>
      <c r="J55" s="787" t="s">
        <v>226</v>
      </c>
      <c r="K55" s="452"/>
      <c r="L55" s="453"/>
    </row>
    <row r="56" spans="1:12" s="568" customFormat="1" ht="68.25" customHeight="1">
      <c r="A56" s="7"/>
      <c r="B56" s="142" t="s">
        <v>1528</v>
      </c>
      <c r="C56" s="1060" t="s">
        <v>1531</v>
      </c>
      <c r="D56" s="1064"/>
      <c r="E56" s="1064"/>
      <c r="F56" s="1064"/>
      <c r="G56" s="787" t="s">
        <v>221</v>
      </c>
      <c r="H56" s="779" t="s">
        <v>1535</v>
      </c>
      <c r="I56" s="611" t="s">
        <v>699</v>
      </c>
      <c r="J56" s="724" t="s">
        <v>1534</v>
      </c>
      <c r="K56" s="383">
        <v>18.2</v>
      </c>
      <c r="L56" s="861">
        <f>ROUNDUP(K56*$A$1,2)</f>
        <v>36.4</v>
      </c>
    </row>
    <row r="57" spans="1:12" s="568" customFormat="1" ht="18" customHeight="1">
      <c r="A57" s="7"/>
      <c r="B57" s="142"/>
      <c r="C57" s="1057" t="s">
        <v>1538</v>
      </c>
      <c r="D57" s="1058"/>
      <c r="E57" s="1058"/>
      <c r="F57" s="1058"/>
      <c r="G57" s="1058"/>
      <c r="H57" s="1058"/>
      <c r="I57" s="1058"/>
      <c r="J57" s="1058"/>
      <c r="K57" s="452"/>
      <c r="L57" s="548"/>
    </row>
    <row r="58" spans="1:12" s="568" customFormat="1" ht="18" customHeight="1">
      <c r="A58" s="7"/>
      <c r="B58" s="142"/>
      <c r="C58" s="1059" t="s">
        <v>457</v>
      </c>
      <c r="D58" s="898"/>
      <c r="E58" s="898"/>
      <c r="F58" s="898"/>
      <c r="G58" s="787" t="s">
        <v>952</v>
      </c>
      <c r="H58" s="989" t="s">
        <v>1536</v>
      </c>
      <c r="I58" s="898"/>
      <c r="J58" s="787" t="s">
        <v>1541</v>
      </c>
      <c r="K58" s="452"/>
      <c r="L58" s="548"/>
    </row>
    <row r="59" spans="1:12" s="568" customFormat="1" ht="68.25" customHeight="1">
      <c r="A59" s="7"/>
      <c r="B59" s="142" t="s">
        <v>1539</v>
      </c>
      <c r="C59" s="1060" t="s">
        <v>1544</v>
      </c>
      <c r="D59" s="957"/>
      <c r="E59" s="957"/>
      <c r="F59" s="957"/>
      <c r="G59" s="989" t="s">
        <v>1248</v>
      </c>
      <c r="H59" s="960" t="s">
        <v>1542</v>
      </c>
      <c r="I59" s="898"/>
      <c r="J59" s="940" t="s">
        <v>1543</v>
      </c>
      <c r="K59" s="725">
        <v>3.2</v>
      </c>
      <c r="L59" s="861">
        <f>ROUNDUP(K59*$A$1,2)</f>
        <v>6.4</v>
      </c>
    </row>
    <row r="60" spans="1:12" s="568" customFormat="1" ht="68.25" customHeight="1">
      <c r="A60" s="7"/>
      <c r="B60" s="142" t="s">
        <v>1540</v>
      </c>
      <c r="C60" s="1060" t="s">
        <v>1545</v>
      </c>
      <c r="D60" s="957"/>
      <c r="E60" s="957"/>
      <c r="F60" s="957"/>
      <c r="G60" s="898"/>
      <c r="H60" s="898"/>
      <c r="I60" s="898"/>
      <c r="J60" s="957"/>
      <c r="K60" s="725">
        <v>1.5</v>
      </c>
      <c r="L60" s="861">
        <f>ROUNDUP(K60*$A$1,2)</f>
        <v>3</v>
      </c>
    </row>
    <row r="61" spans="1:12" ht="15" customHeight="1"/>
    <row r="62" spans="1:12" ht="17.399999999999999">
      <c r="A62" s="623"/>
      <c r="B62" s="980" t="s">
        <v>391</v>
      </c>
      <c r="C62" s="980"/>
      <c r="D62" s="980"/>
      <c r="E62" s="980"/>
      <c r="F62" s="980"/>
      <c r="G62" s="980"/>
      <c r="H62" s="980"/>
      <c r="I62" s="980"/>
      <c r="J62" s="980"/>
      <c r="K62" s="790"/>
      <c r="L62" s="791"/>
    </row>
    <row r="63" spans="1:12" ht="17.399999999999999">
      <c r="A63" s="273"/>
      <c r="B63" s="511"/>
      <c r="C63" s="91"/>
      <c r="D63" s="91"/>
      <c r="E63" s="91"/>
      <c r="F63" s="91"/>
      <c r="G63" s="91"/>
      <c r="H63" s="91"/>
      <c r="I63" s="91"/>
      <c r="J63" s="91"/>
      <c r="K63" s="512"/>
      <c r="L63" s="788"/>
    </row>
    <row r="64" spans="1:12" ht="17.399999999999999">
      <c r="A64" s="605"/>
      <c r="B64" s="789"/>
      <c r="C64" s="629" t="s">
        <v>1137</v>
      </c>
      <c r="D64" s="651"/>
      <c r="E64" s="651"/>
      <c r="F64" s="651"/>
      <c r="G64" s="651"/>
      <c r="H64" s="651"/>
      <c r="I64" s="651"/>
      <c r="J64" s="651"/>
      <c r="K64" s="790"/>
      <c r="L64" s="604" t="s">
        <v>1079</v>
      </c>
    </row>
    <row r="65" spans="1:12" ht="40.5" customHeight="1">
      <c r="A65" s="90"/>
      <c r="B65" s="2"/>
      <c r="C65" s="1025" t="s">
        <v>1138</v>
      </c>
      <c r="D65" s="1026"/>
      <c r="E65" s="1026"/>
      <c r="F65" s="1026"/>
      <c r="G65" s="1026"/>
      <c r="H65" s="1026"/>
      <c r="I65" s="1026"/>
      <c r="J65" s="1047"/>
      <c r="K65" s="26"/>
      <c r="L65" s="409"/>
    </row>
    <row r="66" spans="1:12" ht="20.399999999999999">
      <c r="A66" s="2"/>
      <c r="B66" s="2"/>
      <c r="C66" s="611" t="s">
        <v>37</v>
      </c>
      <c r="D66" s="611" t="s">
        <v>1081</v>
      </c>
      <c r="E66" s="611" t="s">
        <v>378</v>
      </c>
      <c r="F66" s="611" t="s">
        <v>1065</v>
      </c>
      <c r="G66" s="611" t="s">
        <v>383</v>
      </c>
      <c r="H66" s="611" t="s">
        <v>225</v>
      </c>
      <c r="I66" s="611" t="s">
        <v>1066</v>
      </c>
      <c r="J66" s="611" t="s">
        <v>431</v>
      </c>
      <c r="K66" s="25"/>
      <c r="L66" s="410"/>
    </row>
    <row r="67" spans="1:12" ht="30.6">
      <c r="A67" s="2"/>
      <c r="B67" s="48" t="s">
        <v>1139</v>
      </c>
      <c r="C67" s="779" t="s">
        <v>1084</v>
      </c>
      <c r="D67" s="1061" t="s">
        <v>1140</v>
      </c>
      <c r="E67" s="1061" t="s">
        <v>1141</v>
      </c>
      <c r="F67" s="961" t="s">
        <v>1142</v>
      </c>
      <c r="G67" s="961" t="s">
        <v>1143</v>
      </c>
      <c r="H67" s="960" t="s">
        <v>1144</v>
      </c>
      <c r="I67" s="1006">
        <v>20</v>
      </c>
      <c r="J67" s="612" t="s">
        <v>1145</v>
      </c>
      <c r="K67" s="383">
        <v>122.9</v>
      </c>
      <c r="L67" s="857">
        <f>ROUNDUP(K67*$A$1,2)</f>
        <v>245.8</v>
      </c>
    </row>
    <row r="68" spans="1:12" ht="43.8">
      <c r="A68" s="2"/>
      <c r="B68" s="48" t="s">
        <v>1146</v>
      </c>
      <c r="C68" s="779" t="s">
        <v>1154</v>
      </c>
      <c r="D68" s="1061"/>
      <c r="E68" s="1061"/>
      <c r="F68" s="961"/>
      <c r="G68" s="961"/>
      <c r="H68" s="960"/>
      <c r="I68" s="1006"/>
      <c r="J68" s="612" t="s">
        <v>1147</v>
      </c>
      <c r="K68" s="383">
        <v>159.80000000000001</v>
      </c>
      <c r="L68" s="857">
        <f>ROUNDUP(K68*$A$1,2)</f>
        <v>319.60000000000002</v>
      </c>
    </row>
    <row r="69" spans="1:12" ht="15" customHeight="1">
      <c r="A69" s="500"/>
      <c r="B69" s="500"/>
      <c r="J69" s="501"/>
    </row>
    <row r="70" spans="1:12" ht="17.399999999999999">
      <c r="A70" s="605"/>
      <c r="B70" s="789"/>
      <c r="C70" s="629" t="s">
        <v>393</v>
      </c>
      <c r="D70" s="651"/>
      <c r="E70" s="651"/>
      <c r="F70" s="651"/>
      <c r="G70" s="651"/>
      <c r="H70" s="651"/>
      <c r="I70" s="651"/>
      <c r="J70" s="651"/>
      <c r="K70" s="790"/>
      <c r="L70" s="604" t="s">
        <v>1079</v>
      </c>
    </row>
    <row r="71" spans="1:12" ht="40.5" customHeight="1">
      <c r="A71" s="90"/>
      <c r="B71" s="2"/>
      <c r="C71" s="1025" t="s">
        <v>390</v>
      </c>
      <c r="D71" s="1026"/>
      <c r="E71" s="1026"/>
      <c r="F71" s="1026"/>
      <c r="G71" s="1026"/>
      <c r="H71" s="1026"/>
      <c r="I71" s="1026"/>
      <c r="J71" s="1047"/>
      <c r="K71" s="26"/>
      <c r="L71" s="411"/>
    </row>
    <row r="72" spans="1:12" ht="20.399999999999999">
      <c r="A72" s="500"/>
      <c r="B72" s="500"/>
      <c r="C72" s="611" t="s">
        <v>9</v>
      </c>
      <c r="D72" s="611" t="s">
        <v>1095</v>
      </c>
      <c r="E72" s="611" t="s">
        <v>1096</v>
      </c>
      <c r="F72" s="611" t="s">
        <v>225</v>
      </c>
      <c r="G72" s="611" t="s">
        <v>1097</v>
      </c>
      <c r="H72" s="611" t="s">
        <v>405</v>
      </c>
      <c r="I72" s="611" t="s">
        <v>1066</v>
      </c>
      <c r="J72" s="611" t="s">
        <v>431</v>
      </c>
    </row>
    <row r="73" spans="1:12" ht="61.2">
      <c r="A73" s="500"/>
      <c r="B73" s="48" t="s">
        <v>1148</v>
      </c>
      <c r="C73" s="779" t="s">
        <v>1153</v>
      </c>
      <c r="D73" s="668" t="s">
        <v>105</v>
      </c>
      <c r="E73" s="1066" t="s">
        <v>1482</v>
      </c>
      <c r="F73" s="611" t="s">
        <v>1144</v>
      </c>
      <c r="G73" s="707" t="s">
        <v>1149</v>
      </c>
      <c r="H73" s="611" t="s">
        <v>1150</v>
      </c>
      <c r="I73" s="661">
        <v>13</v>
      </c>
      <c r="J73" s="724" t="s">
        <v>1151</v>
      </c>
      <c r="K73" s="383">
        <v>181.6</v>
      </c>
      <c r="L73" s="857">
        <f>ROUNDUP(K73*$A$1,2)</f>
        <v>363.2</v>
      </c>
    </row>
    <row r="74" spans="1:12" s="567" customFormat="1" ht="99" customHeight="1">
      <c r="B74" s="48" t="s">
        <v>1478</v>
      </c>
      <c r="C74" s="779" t="s">
        <v>1481</v>
      </c>
      <c r="D74" s="668" t="s">
        <v>1479</v>
      </c>
      <c r="E74" s="898"/>
      <c r="F74" s="611" t="s">
        <v>1483</v>
      </c>
      <c r="G74" s="707" t="s">
        <v>1484</v>
      </c>
      <c r="H74" s="611" t="s">
        <v>1485</v>
      </c>
      <c r="I74" s="661">
        <v>4</v>
      </c>
      <c r="J74" s="724" t="s">
        <v>1480</v>
      </c>
      <c r="K74" s="383">
        <v>181.6</v>
      </c>
      <c r="L74" s="861">
        <f>ROUNDUP(K74*$A$1,2)</f>
        <v>363.2</v>
      </c>
    </row>
    <row r="75" spans="1:12">
      <c r="A75" s="2"/>
      <c r="B75" s="2"/>
      <c r="C75" s="1"/>
      <c r="D75" s="1"/>
      <c r="E75" s="1"/>
      <c r="F75" s="1"/>
      <c r="G75" s="1"/>
      <c r="H75" s="1"/>
      <c r="I75" s="1"/>
      <c r="J75" s="1"/>
      <c r="K75" s="26"/>
      <c r="L75" s="411"/>
    </row>
    <row r="76" spans="1:12" ht="17.399999999999999">
      <c r="A76" s="605"/>
      <c r="B76" s="789"/>
      <c r="C76" s="629" t="s">
        <v>1152</v>
      </c>
      <c r="D76" s="651"/>
      <c r="E76" s="651"/>
      <c r="F76" s="651"/>
      <c r="G76" s="651"/>
      <c r="H76" s="651"/>
      <c r="I76" s="651"/>
      <c r="J76" s="651"/>
      <c r="K76" s="790"/>
      <c r="L76" s="604" t="s">
        <v>1079</v>
      </c>
    </row>
    <row r="77" spans="1:12">
      <c r="A77" s="7"/>
      <c r="B77" s="142"/>
      <c r="C77" s="1043" t="s">
        <v>1129</v>
      </c>
      <c r="D77" s="1043"/>
      <c r="E77" s="1043"/>
      <c r="F77" s="1043"/>
      <c r="G77" s="1043"/>
      <c r="H77" s="1043"/>
      <c r="I77" s="1043"/>
      <c r="J77" s="1043"/>
      <c r="K77" s="452"/>
      <c r="L77" s="446"/>
    </row>
    <row r="78" spans="1:12" ht="40.200000000000003" customHeight="1">
      <c r="A78" s="7"/>
      <c r="B78" s="142"/>
      <c r="C78" s="1025" t="s">
        <v>1130</v>
      </c>
      <c r="D78" s="1026"/>
      <c r="E78" s="1026"/>
      <c r="F78" s="1026"/>
      <c r="G78" s="1026"/>
      <c r="H78" s="1026"/>
      <c r="I78" s="1026"/>
      <c r="J78" s="1047"/>
      <c r="K78" s="452"/>
      <c r="L78" s="446"/>
    </row>
    <row r="79" spans="1:12" ht="20.399999999999999">
      <c r="A79" s="7"/>
      <c r="B79" s="142"/>
      <c r="C79" s="1059" t="s">
        <v>410</v>
      </c>
      <c r="D79" s="1059"/>
      <c r="E79" s="1059"/>
      <c r="F79" s="1059"/>
      <c r="G79" s="1059"/>
      <c r="H79" s="611" t="s">
        <v>219</v>
      </c>
      <c r="I79" s="611" t="s">
        <v>1066</v>
      </c>
      <c r="J79" s="768" t="s">
        <v>226</v>
      </c>
      <c r="K79" s="452"/>
      <c r="L79" s="446"/>
    </row>
    <row r="80" spans="1:12" ht="60" customHeight="1">
      <c r="A80" s="7"/>
      <c r="B80" s="786" t="s">
        <v>1131</v>
      </c>
      <c r="C80" s="1060" t="s">
        <v>1533</v>
      </c>
      <c r="D80" s="1060"/>
      <c r="E80" s="1060"/>
      <c r="F80" s="1060"/>
      <c r="G80" s="1060"/>
      <c r="H80" s="779" t="s">
        <v>1132</v>
      </c>
      <c r="I80" s="611" t="s">
        <v>39</v>
      </c>
      <c r="J80" s="724" t="s">
        <v>1133</v>
      </c>
      <c r="K80" s="383">
        <v>3.4</v>
      </c>
      <c r="L80" s="863">
        <f>ROUNDUP(K80*$A$1,2)</f>
        <v>6.8</v>
      </c>
    </row>
  </sheetData>
  <mergeCells count="86">
    <mergeCell ref="C80:G80"/>
    <mergeCell ref="C40:J40"/>
    <mergeCell ref="I35:I36"/>
    <mergeCell ref="D32:J32"/>
    <mergeCell ref="J41:J42"/>
    <mergeCell ref="B62:J62"/>
    <mergeCell ref="C53:G53"/>
    <mergeCell ref="C45:J45"/>
    <mergeCell ref="C48:E49"/>
    <mergeCell ref="C51:J51"/>
    <mergeCell ref="D34:J34"/>
    <mergeCell ref="I37:I39"/>
    <mergeCell ref="E36:E39"/>
    <mergeCell ref="F37:F39"/>
    <mergeCell ref="F35:F36"/>
    <mergeCell ref="G35:G39"/>
    <mergeCell ref="H35:H39"/>
    <mergeCell ref="D5:F5"/>
    <mergeCell ref="D22:J22"/>
    <mergeCell ref="G30:G31"/>
    <mergeCell ref="H30:H31"/>
    <mergeCell ref="I16:I17"/>
    <mergeCell ref="C27:J27"/>
    <mergeCell ref="D29:J29"/>
    <mergeCell ref="F9:F10"/>
    <mergeCell ref="E9:E10"/>
    <mergeCell ref="I20:I21"/>
    <mergeCell ref="E30:E31"/>
    <mergeCell ref="J30:J31"/>
    <mergeCell ref="I30:I31"/>
    <mergeCell ref="B4:F4"/>
    <mergeCell ref="I9:I10"/>
    <mergeCell ref="C6:J6"/>
    <mergeCell ref="C78:J78"/>
    <mergeCell ref="C65:J65"/>
    <mergeCell ref="D67:D68"/>
    <mergeCell ref="E67:E68"/>
    <mergeCell ref="F67:F68"/>
    <mergeCell ref="G67:G68"/>
    <mergeCell ref="H67:H68"/>
    <mergeCell ref="I67:I68"/>
    <mergeCell ref="C35:C39"/>
    <mergeCell ref="D35:D39"/>
    <mergeCell ref="E41:E42"/>
    <mergeCell ref="H41:H42"/>
    <mergeCell ref="C71:J71"/>
    <mergeCell ref="B2:J2"/>
    <mergeCell ref="C50:E50"/>
    <mergeCell ref="C46:J46"/>
    <mergeCell ref="H47:I47"/>
    <mergeCell ref="F48:F50"/>
    <mergeCell ref="H48:I50"/>
    <mergeCell ref="C47:E47"/>
    <mergeCell ref="F19:F21"/>
    <mergeCell ref="G19:G21"/>
    <mergeCell ref="J16:J17"/>
    <mergeCell ref="B3:J3"/>
    <mergeCell ref="J19:J21"/>
    <mergeCell ref="E8:J8"/>
    <mergeCell ref="E16:E17"/>
    <mergeCell ref="F16:F17"/>
    <mergeCell ref="G16:G17"/>
    <mergeCell ref="C79:G79"/>
    <mergeCell ref="D9:D10"/>
    <mergeCell ref="G9:G10"/>
    <mergeCell ref="J9:J10"/>
    <mergeCell ref="D18:J18"/>
    <mergeCell ref="D19:D21"/>
    <mergeCell ref="E19:E21"/>
    <mergeCell ref="C13:J13"/>
    <mergeCell ref="D15:J15"/>
    <mergeCell ref="C52:J52"/>
    <mergeCell ref="D16:D17"/>
    <mergeCell ref="C77:J77"/>
    <mergeCell ref="E73:E74"/>
    <mergeCell ref="C54:J54"/>
    <mergeCell ref="C56:F56"/>
    <mergeCell ref="C55:F55"/>
    <mergeCell ref="C57:J57"/>
    <mergeCell ref="C58:F58"/>
    <mergeCell ref="C59:F59"/>
    <mergeCell ref="C60:F60"/>
    <mergeCell ref="H59:I60"/>
    <mergeCell ref="G59:G60"/>
    <mergeCell ref="J59:J60"/>
    <mergeCell ref="H58:I58"/>
  </mergeCells>
  <conditionalFormatting sqref="L46 L1 L3 L48:L61 L41:L43 L77:L65536 L67:L68 L9:L10 L16:L17 L19:L21 L30:L31 L33 L35:L39 L73:L74 L23:L24">
    <cfRule type="expression" dxfId="46" priority="165" stopIfTrue="1">
      <formula>$A$1=1</formula>
    </cfRule>
  </conditionalFormatting>
  <conditionalFormatting sqref="L6:L8 L25 L11">
    <cfRule type="expression" dxfId="45" priority="142" stopIfTrue="1">
      <formula>$A$1=1</formula>
    </cfRule>
  </conditionalFormatting>
  <conditionalFormatting sqref="L2">
    <cfRule type="expression" dxfId="44" priority="133" stopIfTrue="1">
      <formula>$A$1=1</formula>
    </cfRule>
  </conditionalFormatting>
  <conditionalFormatting sqref="K47">
    <cfRule type="expression" dxfId="43" priority="89" stopIfTrue="1">
      <formula>$A$1=1</formula>
    </cfRule>
  </conditionalFormatting>
  <conditionalFormatting sqref="L13">
    <cfRule type="expression" dxfId="42" priority="88" stopIfTrue="1">
      <formula>$A$1=1</formula>
    </cfRule>
  </conditionalFormatting>
  <conditionalFormatting sqref="L14:L15">
    <cfRule type="expression" dxfId="41" priority="87" stopIfTrue="1">
      <formula>$A$1=1</formula>
    </cfRule>
  </conditionalFormatting>
  <conditionalFormatting sqref="L18">
    <cfRule type="expression" dxfId="40" priority="84" stopIfTrue="1">
      <formula>$A$1=1</formula>
    </cfRule>
  </conditionalFormatting>
  <conditionalFormatting sqref="L66">
    <cfRule type="expression" dxfId="39" priority="61" stopIfTrue="1">
      <formula>$A$1=1</formula>
    </cfRule>
  </conditionalFormatting>
  <conditionalFormatting sqref="L22">
    <cfRule type="expression" dxfId="38" priority="80" stopIfTrue="1">
      <formula>$A$1=1</formula>
    </cfRule>
  </conditionalFormatting>
  <conditionalFormatting sqref="L27">
    <cfRule type="expression" dxfId="37" priority="77" stopIfTrue="1">
      <formula>$A$1=1</formula>
    </cfRule>
  </conditionalFormatting>
  <conditionalFormatting sqref="L28:L29">
    <cfRule type="expression" dxfId="36" priority="76" stopIfTrue="1">
      <formula>$A$1=1</formula>
    </cfRule>
  </conditionalFormatting>
  <conditionalFormatting sqref="L34">
    <cfRule type="expression" dxfId="35" priority="73" stopIfTrue="1">
      <formula>$A$1=1</formula>
    </cfRule>
  </conditionalFormatting>
  <conditionalFormatting sqref="L65">
    <cfRule type="expression" dxfId="34" priority="60" stopIfTrue="1">
      <formula>$A$1=1</formula>
    </cfRule>
  </conditionalFormatting>
  <conditionalFormatting sqref="L71 L69 L62:L63 L75">
    <cfRule type="expression" dxfId="33" priority="62" stopIfTrue="1">
      <formula>$A$1=1</formula>
    </cfRule>
  </conditionalFormatting>
  <conditionalFormatting sqref="L40">
    <cfRule type="expression" dxfId="32" priority="68" stopIfTrue="1">
      <formula>$A$1=1</formula>
    </cfRule>
  </conditionalFormatting>
  <conditionalFormatting sqref="L67:L68 L53:L60 L9:L10 L16:L17 L19:L21 L30:L31 L33 L35:L39 L73:L74 L80">
    <cfRule type="expression" dxfId="31" priority="51" stopIfTrue="1">
      <formula>"$A$1=1"</formula>
    </cfRule>
  </conditionalFormatting>
  <printOptions horizontalCentered="1"/>
  <pageMargins left="0.47244094488188981" right="0.47244094488188981" top="0.19685039370078741" bottom="0.19685039370078741" header="0" footer="0"/>
  <pageSetup paperSize="9" scale="43" fitToHeight="0" orientation="portrait" r:id="rId1"/>
  <headerFooter differentOddEven="1" scaleWithDoc="0">
    <oddFooter>&amp;R10</oddFooter>
    <evenFooter>&amp;L11</evenFooter>
  </headerFooter>
  <rowBreaks count="1" manualBreakCount="1">
    <brk id="39" max="16" man="1"/>
  </rowBreaks>
  <colBreaks count="1" manualBreakCount="1">
    <brk id="6" max="73" man="1"/>
  </colBreaks>
  <ignoredErrors>
    <ignoredError sqref="L49" 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L78"/>
  <sheetViews>
    <sheetView showGridLines="0" view="pageBreakPreview" zoomScaleNormal="100" zoomScaleSheetLayoutView="100" workbookViewId="0">
      <pane ySplit="1" topLeftCell="A2" activePane="bottomLeft" state="frozen"/>
      <selection activeCell="S6" sqref="S6"/>
      <selection pane="bottomLeft" activeCell="C5" sqref="C5:J5"/>
    </sheetView>
  </sheetViews>
  <sheetFormatPr defaultRowHeight="14.4"/>
  <cols>
    <col min="1" max="1" width="23.33203125" customWidth="1"/>
    <col min="2" max="2" width="19.6640625" customWidth="1"/>
    <col min="3" max="3" width="11.109375" style="3" customWidth="1"/>
    <col min="4" max="4" width="16.109375" style="3" customWidth="1"/>
    <col min="5" max="5" width="13.5546875" style="4" customWidth="1"/>
    <col min="6" max="6" width="11.6640625" style="4" customWidth="1"/>
    <col min="7" max="7" width="15.33203125" style="4" customWidth="1"/>
    <col min="8" max="8" width="8.5546875" style="4" customWidth="1"/>
    <col min="9" max="9" width="9.6640625" style="5" customWidth="1"/>
    <col min="10" max="10" width="34.5546875" style="6" customWidth="1"/>
    <col min="11" max="11" width="6" style="27" hidden="1" customWidth="1"/>
    <col min="12" max="12" width="13" style="414" customWidth="1"/>
  </cols>
  <sheetData>
    <row r="1" spans="1:12" s="113" customFormat="1" ht="72.599999999999994" customHeight="1">
      <c r="A1" s="332">
        <f>'Акции и спецпредложения'!$A$1</f>
        <v>2</v>
      </c>
      <c r="B1" s="333"/>
      <c r="C1" s="334"/>
      <c r="D1" s="335"/>
      <c r="E1" s="335"/>
      <c r="F1" s="335"/>
      <c r="G1" s="335"/>
      <c r="H1" s="335"/>
      <c r="I1" s="335"/>
      <c r="J1" s="335"/>
      <c r="K1" s="341"/>
      <c r="L1" s="384"/>
    </row>
    <row r="2" spans="1:12" s="7" customFormat="1" ht="24.9" customHeight="1">
      <c r="A2" s="622"/>
      <c r="B2" s="623" t="s">
        <v>387</v>
      </c>
      <c r="C2" s="623"/>
      <c r="D2" s="623"/>
      <c r="E2" s="623"/>
      <c r="F2" s="623"/>
      <c r="G2" s="623"/>
      <c r="H2" s="623"/>
      <c r="I2" s="623"/>
      <c r="J2" s="623"/>
      <c r="K2" s="623"/>
      <c r="L2" s="811"/>
    </row>
    <row r="3" spans="1:12" s="21" customFormat="1" ht="116.25" customHeight="1">
      <c r="A3" s="262"/>
      <c r="B3" s="1070" t="s">
        <v>873</v>
      </c>
      <c r="C3" s="1071"/>
      <c r="D3" s="1071"/>
      <c r="E3" s="1071"/>
      <c r="F3" s="1071"/>
      <c r="G3" s="1071"/>
      <c r="H3" s="1071"/>
      <c r="I3" s="1071"/>
      <c r="J3" s="1071"/>
      <c r="K3" s="250"/>
      <c r="L3" s="408"/>
    </row>
    <row r="4" spans="1:12" s="6" customFormat="1" ht="20.25" customHeight="1">
      <c r="A4" s="807"/>
      <c r="B4" s="808"/>
      <c r="C4" s="812" t="s">
        <v>402</v>
      </c>
      <c r="D4" s="812"/>
      <c r="E4" s="812"/>
      <c r="F4" s="812"/>
      <c r="G4" s="812"/>
      <c r="H4" s="812"/>
      <c r="I4" s="812"/>
      <c r="J4" s="812"/>
      <c r="K4" s="813"/>
      <c r="L4" s="604" t="s">
        <v>1568</v>
      </c>
    </row>
    <row r="5" spans="1:12" s="7" customFormat="1" ht="40.5" customHeight="1">
      <c r="A5"/>
      <c r="B5" s="2"/>
      <c r="C5" s="1025" t="s">
        <v>422</v>
      </c>
      <c r="D5" s="1026"/>
      <c r="E5" s="1026"/>
      <c r="F5" s="1026"/>
      <c r="G5" s="1026"/>
      <c r="H5" s="1026"/>
      <c r="I5" s="1026"/>
      <c r="J5" s="1047"/>
      <c r="K5" s="26"/>
      <c r="L5" s="409"/>
    </row>
    <row r="6" spans="1:12" s="7" customFormat="1" ht="31.5" customHeight="1">
      <c r="A6" s="137"/>
      <c r="B6" s="137"/>
      <c r="C6" s="611" t="s">
        <v>1185</v>
      </c>
      <c r="D6" s="611" t="s">
        <v>1186</v>
      </c>
      <c r="E6" s="608" t="s">
        <v>934</v>
      </c>
      <c r="F6" s="611" t="s">
        <v>1187</v>
      </c>
      <c r="G6" s="611" t="s">
        <v>1096</v>
      </c>
      <c r="H6" s="611" t="s">
        <v>405</v>
      </c>
      <c r="I6" s="611" t="s">
        <v>225</v>
      </c>
      <c r="J6" s="611" t="s">
        <v>226</v>
      </c>
      <c r="K6" s="492"/>
      <c r="L6" s="456"/>
    </row>
    <row r="7" spans="1:12" s="7" customFormat="1" ht="63.75" customHeight="1">
      <c r="A7" s="137"/>
      <c r="B7" s="107" t="s">
        <v>1188</v>
      </c>
      <c r="C7" s="611" t="s">
        <v>1189</v>
      </c>
      <c r="D7" s="611" t="s">
        <v>1190</v>
      </c>
      <c r="E7" s="611" t="s">
        <v>1371</v>
      </c>
      <c r="F7" s="611" t="s">
        <v>1191</v>
      </c>
      <c r="G7" s="960" t="s">
        <v>1195</v>
      </c>
      <c r="H7" s="611" t="s">
        <v>1192</v>
      </c>
      <c r="I7" s="611" t="s">
        <v>1193</v>
      </c>
      <c r="J7" s="792" t="s">
        <v>1194</v>
      </c>
      <c r="K7" s="797">
        <v>26.4</v>
      </c>
      <c r="L7" s="857">
        <f t="shared" ref="L7:L14" si="0">ROUNDUP(K7*$A$1,2)</f>
        <v>52.8</v>
      </c>
    </row>
    <row r="8" spans="1:12" s="7" customFormat="1" ht="65.25" customHeight="1">
      <c r="A8" s="137"/>
      <c r="B8" s="107" t="s">
        <v>1196</v>
      </c>
      <c r="C8" s="960" t="s">
        <v>1197</v>
      </c>
      <c r="D8" s="960" t="s">
        <v>1198</v>
      </c>
      <c r="E8" s="960" t="s">
        <v>1199</v>
      </c>
      <c r="F8" s="611" t="s">
        <v>1201</v>
      </c>
      <c r="G8" s="898"/>
      <c r="H8" s="611" t="s">
        <v>1202</v>
      </c>
      <c r="I8" s="611" t="s">
        <v>1203</v>
      </c>
      <c r="J8" s="792" t="s">
        <v>1263</v>
      </c>
      <c r="K8" s="383">
        <v>28</v>
      </c>
      <c r="L8" s="857">
        <f t="shared" si="0"/>
        <v>56</v>
      </c>
    </row>
    <row r="9" spans="1:12" s="7" customFormat="1" ht="48.75" customHeight="1">
      <c r="A9" s="137"/>
      <c r="B9" s="107" t="s">
        <v>1200</v>
      </c>
      <c r="C9" s="960"/>
      <c r="D9" s="960"/>
      <c r="E9" s="960"/>
      <c r="F9" s="611" t="s">
        <v>39</v>
      </c>
      <c r="G9" s="960" t="s">
        <v>1219</v>
      </c>
      <c r="H9" s="611" t="s">
        <v>1220</v>
      </c>
      <c r="I9" s="960" t="s">
        <v>1221</v>
      </c>
      <c r="J9" s="792" t="s">
        <v>1226</v>
      </c>
      <c r="K9" s="383">
        <v>32</v>
      </c>
      <c r="L9" s="857">
        <f t="shared" si="0"/>
        <v>64</v>
      </c>
    </row>
    <row r="10" spans="1:12" s="7" customFormat="1" ht="48.75" customHeight="1">
      <c r="A10" s="47"/>
      <c r="B10" s="107" t="s">
        <v>193</v>
      </c>
      <c r="C10" s="611" t="s">
        <v>1189</v>
      </c>
      <c r="D10" s="960" t="s">
        <v>1210</v>
      </c>
      <c r="E10" s="960" t="s">
        <v>1211</v>
      </c>
      <c r="F10" s="611" t="s">
        <v>1212</v>
      </c>
      <c r="G10" s="898"/>
      <c r="H10" s="611" t="s">
        <v>1222</v>
      </c>
      <c r="I10" s="960"/>
      <c r="J10" s="792" t="s">
        <v>1225</v>
      </c>
      <c r="K10" s="383">
        <v>19.5</v>
      </c>
      <c r="L10" s="857">
        <f t="shared" si="0"/>
        <v>39</v>
      </c>
    </row>
    <row r="11" spans="1:12" s="7" customFormat="1" ht="57" customHeight="1">
      <c r="A11" s="47"/>
      <c r="B11" s="107" t="s">
        <v>930</v>
      </c>
      <c r="C11" s="611" t="s">
        <v>1209</v>
      </c>
      <c r="D11" s="960"/>
      <c r="E11" s="960"/>
      <c r="F11" s="960" t="s">
        <v>1213</v>
      </c>
      <c r="G11" s="898"/>
      <c r="H11" s="611" t="s">
        <v>1223</v>
      </c>
      <c r="I11" s="611" t="s">
        <v>1224</v>
      </c>
      <c r="J11" s="793" t="s">
        <v>1227</v>
      </c>
      <c r="K11" s="383">
        <v>67.8</v>
      </c>
      <c r="L11" s="857">
        <f t="shared" si="0"/>
        <v>135.6</v>
      </c>
    </row>
    <row r="12" spans="1:12" s="7" customFormat="1" ht="47.85" customHeight="1">
      <c r="A12" s="47"/>
      <c r="B12" s="107" t="s">
        <v>1204</v>
      </c>
      <c r="C12" s="611" t="s">
        <v>1189</v>
      </c>
      <c r="D12" s="960"/>
      <c r="E12" s="611" t="s">
        <v>1214</v>
      </c>
      <c r="F12" s="960"/>
      <c r="G12" s="794" t="s">
        <v>1233</v>
      </c>
      <c r="H12" s="611" t="s">
        <v>1228</v>
      </c>
      <c r="I12" s="611" t="s">
        <v>1229</v>
      </c>
      <c r="J12" s="795" t="s">
        <v>1236</v>
      </c>
      <c r="K12" s="383">
        <v>52.4</v>
      </c>
      <c r="L12" s="857">
        <f t="shared" si="0"/>
        <v>104.8</v>
      </c>
    </row>
    <row r="13" spans="1:12" s="7" customFormat="1" ht="90.75" customHeight="1">
      <c r="A13" s="47"/>
      <c r="B13" s="107" t="s">
        <v>1205</v>
      </c>
      <c r="C13" s="611" t="s">
        <v>1207</v>
      </c>
      <c r="D13" s="611" t="s">
        <v>1215</v>
      </c>
      <c r="E13" s="960" t="s">
        <v>1216</v>
      </c>
      <c r="F13" s="611" t="s">
        <v>1217</v>
      </c>
      <c r="G13" s="796" t="s">
        <v>1234</v>
      </c>
      <c r="H13" s="611" t="s">
        <v>1230</v>
      </c>
      <c r="I13" s="611" t="s">
        <v>1221</v>
      </c>
      <c r="J13" s="795" t="s">
        <v>1237</v>
      </c>
      <c r="K13" s="383">
        <v>78</v>
      </c>
      <c r="L13" s="857">
        <f t="shared" si="0"/>
        <v>156</v>
      </c>
    </row>
    <row r="14" spans="1:12" s="7" customFormat="1" ht="78" customHeight="1">
      <c r="A14" s="47"/>
      <c r="B14" s="107" t="s">
        <v>1206</v>
      </c>
      <c r="C14" s="611" t="s">
        <v>1208</v>
      </c>
      <c r="D14" s="611" t="s">
        <v>1218</v>
      </c>
      <c r="E14" s="960"/>
      <c r="F14" s="611" t="s">
        <v>1201</v>
      </c>
      <c r="G14" s="794" t="s">
        <v>1235</v>
      </c>
      <c r="H14" s="611" t="s">
        <v>1231</v>
      </c>
      <c r="I14" s="611" t="s">
        <v>1232</v>
      </c>
      <c r="J14" s="792" t="s">
        <v>1383</v>
      </c>
      <c r="K14" s="383">
        <v>125.4</v>
      </c>
      <c r="L14" s="857">
        <f t="shared" si="0"/>
        <v>250.8</v>
      </c>
    </row>
    <row r="15" spans="1:12" s="7" customFormat="1" ht="18.75" customHeight="1">
      <c r="A15" s="47"/>
      <c r="B15" s="107"/>
      <c r="C15" s="135"/>
      <c r="D15" s="15"/>
      <c r="E15" s="136"/>
      <c r="F15" s="15"/>
      <c r="G15" s="49"/>
      <c r="H15" s="49"/>
      <c r="I15" s="49"/>
      <c r="J15" s="49"/>
      <c r="K15" s="149"/>
      <c r="L15" s="412"/>
    </row>
    <row r="16" spans="1:12" s="21" customFormat="1" ht="18" customHeight="1">
      <c r="A16" s="605"/>
      <c r="B16" s="789"/>
      <c r="C16" s="651" t="s">
        <v>740</v>
      </c>
      <c r="D16" s="651"/>
      <c r="E16" s="651"/>
      <c r="F16" s="651"/>
      <c r="G16" s="651"/>
      <c r="H16" s="651"/>
      <c r="I16" s="651"/>
      <c r="J16" s="651"/>
      <c r="K16" s="790"/>
      <c r="L16" s="604" t="s">
        <v>1</v>
      </c>
    </row>
    <row r="17" spans="1:12" s="7" customFormat="1" ht="40.5" customHeight="1">
      <c r="A17" s="2"/>
      <c r="B17" s="2"/>
      <c r="C17" s="1025" t="s">
        <v>395</v>
      </c>
      <c r="D17" s="1026"/>
      <c r="E17" s="1026"/>
      <c r="F17" s="1026"/>
      <c r="G17" s="1026"/>
      <c r="H17" s="1026"/>
      <c r="I17" s="1026"/>
      <c r="J17" s="1047"/>
      <c r="K17" s="26"/>
      <c r="L17" s="411"/>
    </row>
    <row r="18" spans="1:12" s="7" customFormat="1" ht="22.5" customHeight="1">
      <c r="A18" s="47"/>
      <c r="B18" s="137"/>
      <c r="C18" s="611" t="s">
        <v>323</v>
      </c>
      <c r="D18" s="611" t="s">
        <v>1246</v>
      </c>
      <c r="E18" s="608" t="s">
        <v>173</v>
      </c>
      <c r="F18" s="611" t="s">
        <v>952</v>
      </c>
      <c r="G18" s="611" t="s">
        <v>1240</v>
      </c>
      <c r="H18" s="960" t="s">
        <v>225</v>
      </c>
      <c r="I18" s="898"/>
      <c r="J18" s="611" t="s">
        <v>226</v>
      </c>
      <c r="K18" s="573"/>
      <c r="L18" s="799"/>
    </row>
    <row r="19" spans="1:12" s="7" customFormat="1" ht="30" customHeight="1">
      <c r="A19" s="522"/>
      <c r="B19" s="48" t="s">
        <v>176</v>
      </c>
      <c r="C19" s="1048" t="s">
        <v>699</v>
      </c>
      <c r="D19" s="939" t="s">
        <v>1247</v>
      </c>
      <c r="E19" s="1084" t="s">
        <v>175</v>
      </c>
      <c r="F19" s="1059" t="s">
        <v>1248</v>
      </c>
      <c r="G19" s="611" t="s">
        <v>174</v>
      </c>
      <c r="H19" s="960" t="s">
        <v>39</v>
      </c>
      <c r="I19" s="960"/>
      <c r="J19" s="960" t="s">
        <v>1254</v>
      </c>
      <c r="K19" s="383">
        <v>0.5</v>
      </c>
      <c r="L19" s="863">
        <f t="shared" ref="L19:L26" si="1">ROUNDUP(K19*$A$1*1.5,1)</f>
        <v>1.5</v>
      </c>
    </row>
    <row r="20" spans="1:12" s="7" customFormat="1" ht="30" customHeight="1">
      <c r="A20" s="47"/>
      <c r="B20" s="48" t="s">
        <v>850</v>
      </c>
      <c r="C20" s="1048"/>
      <c r="D20" s="939"/>
      <c r="E20" s="1084"/>
      <c r="F20" s="1059"/>
      <c r="G20" s="611" t="s">
        <v>1250</v>
      </c>
      <c r="H20" s="960"/>
      <c r="I20" s="960"/>
      <c r="J20" s="960"/>
      <c r="K20" s="383">
        <v>1.3</v>
      </c>
      <c r="L20" s="863">
        <f t="shared" si="1"/>
        <v>3.9</v>
      </c>
    </row>
    <row r="21" spans="1:12" s="7" customFormat="1" ht="30" customHeight="1">
      <c r="A21" s="47"/>
      <c r="B21" s="48" t="s">
        <v>177</v>
      </c>
      <c r="C21" s="1048"/>
      <c r="D21" s="939"/>
      <c r="E21" s="1084" t="s">
        <v>178</v>
      </c>
      <c r="F21" s="1059" t="s">
        <v>1249</v>
      </c>
      <c r="G21" s="960" t="s">
        <v>174</v>
      </c>
      <c r="H21" s="960"/>
      <c r="I21" s="960"/>
      <c r="J21" s="960"/>
      <c r="K21" s="383">
        <v>1.6</v>
      </c>
      <c r="L21" s="863">
        <f t="shared" si="1"/>
        <v>4.8</v>
      </c>
    </row>
    <row r="22" spans="1:12" s="7" customFormat="1" ht="30" customHeight="1">
      <c r="A22" s="47"/>
      <c r="B22" s="48" t="s">
        <v>179</v>
      </c>
      <c r="C22" s="1048" t="s">
        <v>700</v>
      </c>
      <c r="D22" s="939"/>
      <c r="E22" s="1084"/>
      <c r="F22" s="1059"/>
      <c r="G22" s="960"/>
      <c r="H22" s="960"/>
      <c r="I22" s="960"/>
      <c r="J22" s="967"/>
      <c r="K22" s="383">
        <v>3.2</v>
      </c>
      <c r="L22" s="863">
        <f t="shared" si="1"/>
        <v>9.6</v>
      </c>
    </row>
    <row r="23" spans="1:12" s="7" customFormat="1" ht="30" customHeight="1">
      <c r="A23" s="47"/>
      <c r="B23" s="48" t="s">
        <v>180</v>
      </c>
      <c r="C23" s="1048"/>
      <c r="D23" s="939"/>
      <c r="E23" s="1084"/>
      <c r="F23" s="1059" t="s">
        <v>1248</v>
      </c>
      <c r="G23" s="960"/>
      <c r="H23" s="960"/>
      <c r="I23" s="960"/>
      <c r="J23" s="967"/>
      <c r="K23" s="383">
        <v>4.5</v>
      </c>
      <c r="L23" s="863">
        <f t="shared" si="1"/>
        <v>13.5</v>
      </c>
    </row>
    <row r="24" spans="1:12" s="7" customFormat="1" ht="30" customHeight="1">
      <c r="A24" s="47"/>
      <c r="B24" s="48" t="s">
        <v>1245</v>
      </c>
      <c r="C24" s="967"/>
      <c r="D24" s="989"/>
      <c r="E24" s="989"/>
      <c r="F24" s="989"/>
      <c r="G24" s="611" t="s">
        <v>1251</v>
      </c>
      <c r="H24" s="960" t="s">
        <v>1252</v>
      </c>
      <c r="I24" s="960"/>
      <c r="J24" s="967"/>
      <c r="K24" s="383">
        <v>7.6</v>
      </c>
      <c r="L24" s="863">
        <f t="shared" si="1"/>
        <v>22.8</v>
      </c>
    </row>
    <row r="25" spans="1:12" s="7" customFormat="1" ht="30" customHeight="1">
      <c r="A25" s="47"/>
      <c r="B25" s="48" t="s">
        <v>181</v>
      </c>
      <c r="C25" s="779" t="s">
        <v>701</v>
      </c>
      <c r="D25" s="939" t="s">
        <v>182</v>
      </c>
      <c r="E25" s="1084" t="s">
        <v>175</v>
      </c>
      <c r="F25" s="798" t="s">
        <v>1249</v>
      </c>
      <c r="G25" s="960" t="s">
        <v>182</v>
      </c>
      <c r="H25" s="960"/>
      <c r="I25" s="960"/>
      <c r="J25" s="967"/>
      <c r="K25" s="383">
        <v>11.7</v>
      </c>
      <c r="L25" s="863">
        <f t="shared" si="1"/>
        <v>35.1</v>
      </c>
    </row>
    <row r="26" spans="1:12" s="7" customFormat="1" ht="30" customHeight="1">
      <c r="A26" s="47"/>
      <c r="B26" s="48" t="s">
        <v>851</v>
      </c>
      <c r="C26" s="779" t="s">
        <v>699</v>
      </c>
      <c r="D26" s="939"/>
      <c r="E26" s="1084"/>
      <c r="F26" s="798" t="s">
        <v>1248</v>
      </c>
      <c r="G26" s="960"/>
      <c r="H26" s="960" t="s">
        <v>1253</v>
      </c>
      <c r="I26" s="960"/>
      <c r="J26" s="967"/>
      <c r="K26" s="383">
        <v>9.5</v>
      </c>
      <c r="L26" s="863">
        <f t="shared" si="1"/>
        <v>28.5</v>
      </c>
    </row>
    <row r="27" spans="1:12" s="7" customFormat="1" ht="26.25" customHeight="1">
      <c r="A27" s="47"/>
      <c r="B27" s="48"/>
      <c r="C27" s="135"/>
      <c r="D27" s="139"/>
      <c r="E27" s="78"/>
      <c r="F27" s="15"/>
      <c r="G27" s="15"/>
      <c r="H27" s="15"/>
      <c r="I27" s="15"/>
      <c r="J27" s="15"/>
      <c r="K27" s="97"/>
      <c r="L27" s="412"/>
    </row>
    <row r="28" spans="1:12" s="21" customFormat="1" ht="18" customHeight="1">
      <c r="A28" s="605"/>
      <c r="B28" s="789"/>
      <c r="C28" s="651" t="s">
        <v>396</v>
      </c>
      <c r="D28" s="651"/>
      <c r="E28" s="651"/>
      <c r="F28" s="651"/>
      <c r="G28" s="651"/>
      <c r="H28" s="651"/>
      <c r="I28" s="651"/>
      <c r="J28" s="651"/>
      <c r="K28" s="790"/>
      <c r="L28" s="604" t="s">
        <v>1</v>
      </c>
    </row>
    <row r="29" spans="1:12" s="7" customFormat="1" ht="36.75" customHeight="1">
      <c r="A29" s="90"/>
      <c r="B29" s="2"/>
      <c r="C29" s="1025" t="s">
        <v>864</v>
      </c>
      <c r="D29" s="1026"/>
      <c r="E29" s="1026"/>
      <c r="F29" s="1026"/>
      <c r="G29" s="1026"/>
      <c r="H29" s="1026"/>
      <c r="I29" s="1026"/>
      <c r="J29" s="1047"/>
      <c r="K29" s="26"/>
      <c r="L29" s="411"/>
    </row>
    <row r="30" spans="1:12" s="7" customFormat="1" ht="22.5" customHeight="1">
      <c r="A30" s="146"/>
      <c r="B30" s="36"/>
      <c r="C30" s="611" t="s">
        <v>483</v>
      </c>
      <c r="D30" s="611" t="s">
        <v>1255</v>
      </c>
      <c r="E30" s="608" t="s">
        <v>1256</v>
      </c>
      <c r="F30" s="960" t="s">
        <v>397</v>
      </c>
      <c r="G30" s="960"/>
      <c r="H30" s="960" t="s">
        <v>399</v>
      </c>
      <c r="I30" s="960"/>
      <c r="J30" s="611" t="s">
        <v>226</v>
      </c>
      <c r="K30" s="753"/>
      <c r="L30" s="446"/>
    </row>
    <row r="31" spans="1:12" s="7" customFormat="1" ht="24.9" customHeight="1">
      <c r="A31" s="47"/>
      <c r="B31" s="142" t="s">
        <v>186</v>
      </c>
      <c r="C31" s="1048" t="s">
        <v>184</v>
      </c>
      <c r="D31" s="922" t="s">
        <v>185</v>
      </c>
      <c r="E31" s="1080" t="s">
        <v>183</v>
      </c>
      <c r="F31" s="960" t="s">
        <v>398</v>
      </c>
      <c r="G31" s="960"/>
      <c r="H31" s="960" t="s">
        <v>400</v>
      </c>
      <c r="I31" s="960"/>
      <c r="J31" s="940" t="s">
        <v>874</v>
      </c>
      <c r="K31" s="383">
        <v>0.12</v>
      </c>
      <c r="L31" s="857">
        <v>1</v>
      </c>
    </row>
    <row r="32" spans="1:12" s="7" customFormat="1" ht="24.9" customHeight="1">
      <c r="A32" s="47"/>
      <c r="B32" s="142" t="s">
        <v>187</v>
      </c>
      <c r="C32" s="1069"/>
      <c r="D32" s="922"/>
      <c r="E32" s="1080"/>
      <c r="F32" s="960"/>
      <c r="G32" s="960"/>
      <c r="H32" s="960" t="s">
        <v>401</v>
      </c>
      <c r="I32" s="960"/>
      <c r="J32" s="940"/>
      <c r="K32" s="383">
        <v>0.12</v>
      </c>
      <c r="L32" s="857">
        <v>1</v>
      </c>
    </row>
    <row r="33" spans="1:12" s="7" customFormat="1" ht="24.9" customHeight="1">
      <c r="A33" s="142"/>
      <c r="B33" s="142" t="s">
        <v>192</v>
      </c>
      <c r="C33" s="1069"/>
      <c r="D33" s="922"/>
      <c r="E33" s="1080"/>
      <c r="F33" s="960"/>
      <c r="G33" s="960"/>
      <c r="H33" s="960" t="s">
        <v>698</v>
      </c>
      <c r="I33" s="960"/>
      <c r="J33" s="940"/>
      <c r="K33" s="383">
        <v>0.18</v>
      </c>
      <c r="L33" s="857">
        <f t="shared" ref="L33:L36" si="2">ROUNDUP(K33*$A$1*1.5,2)</f>
        <v>0.54</v>
      </c>
    </row>
    <row r="34" spans="1:12" s="7" customFormat="1" ht="24.9" customHeight="1">
      <c r="A34" s="142"/>
      <c r="B34" s="142" t="s">
        <v>188</v>
      </c>
      <c r="C34" s="1048" t="s">
        <v>190</v>
      </c>
      <c r="D34" s="922" t="s">
        <v>191</v>
      </c>
      <c r="E34" s="1080" t="s">
        <v>1513</v>
      </c>
      <c r="F34" s="960"/>
      <c r="G34" s="960"/>
      <c r="H34" s="960" t="s">
        <v>400</v>
      </c>
      <c r="I34" s="960"/>
      <c r="J34" s="940"/>
      <c r="K34" s="383">
        <v>0.14000000000000001</v>
      </c>
      <c r="L34" s="857">
        <v>1</v>
      </c>
    </row>
    <row r="35" spans="1:12" s="7" customFormat="1" ht="24.9" customHeight="1">
      <c r="A35" s="142"/>
      <c r="B35" s="142" t="s">
        <v>189</v>
      </c>
      <c r="C35" s="1069"/>
      <c r="D35" s="922"/>
      <c r="E35" s="898"/>
      <c r="F35" s="960"/>
      <c r="G35" s="960"/>
      <c r="H35" s="960" t="s">
        <v>401</v>
      </c>
      <c r="I35" s="960"/>
      <c r="J35" s="940"/>
      <c r="K35" s="383">
        <v>0.2</v>
      </c>
      <c r="L35" s="863">
        <f t="shared" si="2"/>
        <v>0.6</v>
      </c>
    </row>
    <row r="36" spans="1:12" s="7" customFormat="1" ht="24.9" customHeight="1">
      <c r="A36" s="47"/>
      <c r="B36" s="142" t="s">
        <v>821</v>
      </c>
      <c r="C36" s="1069"/>
      <c r="D36" s="922"/>
      <c r="E36" s="898"/>
      <c r="F36" s="960"/>
      <c r="G36" s="960"/>
      <c r="H36" s="960" t="s">
        <v>698</v>
      </c>
      <c r="I36" s="960"/>
      <c r="J36" s="940"/>
      <c r="K36" s="451">
        <v>0.25</v>
      </c>
      <c r="L36" s="857">
        <f t="shared" si="2"/>
        <v>0.75</v>
      </c>
    </row>
    <row r="37" spans="1:12" s="7" customFormat="1" ht="29.25" customHeight="1">
      <c r="A37" s="47"/>
      <c r="B37" s="142" t="s">
        <v>1509</v>
      </c>
      <c r="C37" s="785" t="s">
        <v>1512</v>
      </c>
      <c r="D37" s="610" t="s">
        <v>185</v>
      </c>
      <c r="E37" s="638" t="s">
        <v>183</v>
      </c>
      <c r="F37" s="898"/>
      <c r="G37" s="898"/>
      <c r="H37" s="960" t="s">
        <v>1511</v>
      </c>
      <c r="I37" s="898"/>
      <c r="J37" s="940" t="s">
        <v>1515</v>
      </c>
      <c r="K37" s="451">
        <v>0.88</v>
      </c>
      <c r="L37" s="861">
        <f>ROUNDUP(K37*$A$1*1.5,2)</f>
        <v>2.64</v>
      </c>
    </row>
    <row r="38" spans="1:12" s="7" customFormat="1" ht="29.25" customHeight="1">
      <c r="A38" s="47"/>
      <c r="B38" s="142" t="s">
        <v>1510</v>
      </c>
      <c r="C38" s="785" t="s">
        <v>190</v>
      </c>
      <c r="D38" s="609" t="s">
        <v>1514</v>
      </c>
      <c r="E38" s="609" t="s">
        <v>1513</v>
      </c>
      <c r="F38" s="898"/>
      <c r="G38" s="898"/>
      <c r="H38" s="898"/>
      <c r="I38" s="898"/>
      <c r="J38" s="957"/>
      <c r="K38" s="383">
        <v>0.92</v>
      </c>
      <c r="L38" s="861">
        <f>ROUNDUP(K38*$A$1*1.5,2)</f>
        <v>2.76</v>
      </c>
    </row>
    <row r="39" spans="1:12" s="7" customFormat="1" ht="24.9" customHeight="1">
      <c r="A39" s="47"/>
      <c r="B39" s="142"/>
      <c r="C39" s="450"/>
      <c r="D39" s="449"/>
      <c r="E39" s="78"/>
      <c r="F39" s="15"/>
      <c r="G39" s="15"/>
      <c r="H39" s="15"/>
      <c r="I39" s="15"/>
      <c r="J39" s="49"/>
      <c r="K39" s="452"/>
      <c r="L39" s="453"/>
    </row>
    <row r="40" spans="1:12" s="7" customFormat="1" ht="18" customHeight="1">
      <c r="A40" s="809"/>
      <c r="B40" s="810"/>
      <c r="C40" s="651" t="s">
        <v>934</v>
      </c>
      <c r="D40" s="651"/>
      <c r="E40" s="651"/>
      <c r="F40" s="651"/>
      <c r="G40" s="651"/>
      <c r="H40" s="651"/>
      <c r="I40" s="651"/>
      <c r="J40" s="651"/>
      <c r="K40" s="814"/>
      <c r="L40" s="604" t="s">
        <v>1</v>
      </c>
    </row>
    <row r="41" spans="1:12" s="7" customFormat="1" ht="33" customHeight="1">
      <c r="A41" s="47"/>
      <c r="B41" s="142"/>
      <c r="C41" s="1025" t="s">
        <v>949</v>
      </c>
      <c r="D41" s="1026"/>
      <c r="E41" s="1026"/>
      <c r="F41" s="1026"/>
      <c r="G41" s="1026"/>
      <c r="H41" s="1026"/>
      <c r="I41" s="1026"/>
      <c r="J41" s="1047"/>
      <c r="K41" s="452"/>
      <c r="L41" s="453"/>
    </row>
    <row r="42" spans="1:12" s="7" customFormat="1" ht="22.5" customHeight="1">
      <c r="A42" s="47"/>
      <c r="B42" s="142"/>
      <c r="C42" s="611" t="s">
        <v>336</v>
      </c>
      <c r="D42" s="611" t="s">
        <v>950</v>
      </c>
      <c r="E42" s="611" t="s">
        <v>951</v>
      </c>
      <c r="F42" s="611" t="s">
        <v>1240</v>
      </c>
      <c r="G42" s="611" t="s">
        <v>952</v>
      </c>
      <c r="H42" s="611" t="s">
        <v>405</v>
      </c>
      <c r="I42" s="611" t="s">
        <v>225</v>
      </c>
      <c r="J42" s="611" t="s">
        <v>226</v>
      </c>
      <c r="K42" s="452"/>
      <c r="L42" s="453"/>
    </row>
    <row r="43" spans="1:12" s="7" customFormat="1" ht="41.25" customHeight="1">
      <c r="A43" s="47"/>
      <c r="B43" s="161" t="s">
        <v>935</v>
      </c>
      <c r="C43" s="772" t="s">
        <v>184</v>
      </c>
      <c r="D43" s="960" t="s">
        <v>953</v>
      </c>
      <c r="E43" s="960" t="s">
        <v>954</v>
      </c>
      <c r="F43" s="960" t="s">
        <v>1241</v>
      </c>
      <c r="G43" s="960" t="s">
        <v>403</v>
      </c>
      <c r="H43" s="960" t="s">
        <v>1242</v>
      </c>
      <c r="I43" s="611" t="s">
        <v>1243</v>
      </c>
      <c r="J43" s="960" t="s">
        <v>1244</v>
      </c>
      <c r="K43" s="797">
        <v>15</v>
      </c>
      <c r="L43" s="863">
        <f>ROUNDUP(K43*$A$1,2)</f>
        <v>30</v>
      </c>
    </row>
    <row r="44" spans="1:12" s="7" customFormat="1" ht="24.9" customHeight="1">
      <c r="A44" s="47"/>
      <c r="B44" s="161" t="s">
        <v>1238</v>
      </c>
      <c r="C44" s="772" t="s">
        <v>1239</v>
      </c>
      <c r="D44" s="898"/>
      <c r="E44" s="960"/>
      <c r="F44" s="898"/>
      <c r="G44" s="960"/>
      <c r="H44" s="960"/>
      <c r="I44" s="611"/>
      <c r="J44" s="960"/>
      <c r="K44" s="802">
        <v>21</v>
      </c>
      <c r="L44" s="863">
        <f>ROUNDUP(K44*$A$1,2)</f>
        <v>42</v>
      </c>
    </row>
    <row r="45" spans="1:12" s="7" customFormat="1" ht="34.5" customHeight="1">
      <c r="A45" s="47"/>
      <c r="B45" s="161" t="s">
        <v>1516</v>
      </c>
      <c r="C45" s="772" t="s">
        <v>184</v>
      </c>
      <c r="D45" s="787" t="s">
        <v>1521</v>
      </c>
      <c r="E45" s="960" t="s">
        <v>954</v>
      </c>
      <c r="F45" s="989" t="s">
        <v>1522</v>
      </c>
      <c r="G45" s="960" t="s">
        <v>403</v>
      </c>
      <c r="H45" s="960" t="s">
        <v>1525</v>
      </c>
      <c r="I45" s="960" t="s">
        <v>1526</v>
      </c>
      <c r="J45" s="960" t="s">
        <v>1523</v>
      </c>
      <c r="K45" s="725">
        <v>37</v>
      </c>
      <c r="L45" s="861">
        <f>ROUNDUP(K45*$A$1,2)</f>
        <v>74</v>
      </c>
    </row>
    <row r="46" spans="1:12" s="7" customFormat="1" ht="24.75" customHeight="1">
      <c r="A46" s="47"/>
      <c r="B46" s="161" t="s">
        <v>1517</v>
      </c>
      <c r="C46" s="772" t="s">
        <v>190</v>
      </c>
      <c r="D46" s="787" t="s">
        <v>1520</v>
      </c>
      <c r="E46" s="987"/>
      <c r="F46" s="987"/>
      <c r="G46" s="898"/>
      <c r="H46" s="898"/>
      <c r="I46" s="898"/>
      <c r="J46" s="898"/>
      <c r="K46" s="725">
        <v>42</v>
      </c>
      <c r="L46" s="861">
        <f>ROUNDUP(K46*$A$1,2)</f>
        <v>84</v>
      </c>
    </row>
    <row r="47" spans="1:12" s="7" customFormat="1" ht="43.5" hidden="1" customHeight="1">
      <c r="A47" s="47"/>
      <c r="B47" s="161" t="s">
        <v>1518</v>
      </c>
      <c r="C47" s="800" t="s">
        <v>1519</v>
      </c>
      <c r="D47" s="801" t="s">
        <v>953</v>
      </c>
      <c r="E47" s="801" t="s">
        <v>954</v>
      </c>
      <c r="F47" s="801" t="s">
        <v>1522</v>
      </c>
      <c r="G47" s="801" t="s">
        <v>403</v>
      </c>
      <c r="H47" s="801" t="s">
        <v>1525</v>
      </c>
      <c r="I47" s="578" t="s">
        <v>1527</v>
      </c>
      <c r="J47" s="578" t="s">
        <v>1524</v>
      </c>
      <c r="K47" s="455">
        <v>0</v>
      </c>
      <c r="L47" s="803">
        <f>ROUNDUP(K47*$A$1,2)</f>
        <v>0</v>
      </c>
    </row>
    <row r="48" spans="1:12" s="7" customFormat="1" ht="21" customHeight="1">
      <c r="A48" s="47"/>
      <c r="B48" s="48"/>
      <c r="C48" s="450"/>
      <c r="D48" s="44"/>
      <c r="E48" s="78"/>
      <c r="F48" s="15"/>
      <c r="G48" s="15"/>
      <c r="H48" s="15"/>
      <c r="I48" s="15"/>
      <c r="J48" s="15"/>
      <c r="K48" s="97"/>
      <c r="L48" s="290"/>
    </row>
    <row r="49" spans="1:12" s="6" customFormat="1" ht="18" customHeight="1">
      <c r="A49" s="807"/>
      <c r="B49" s="808"/>
      <c r="C49" s="812" t="s">
        <v>420</v>
      </c>
      <c r="D49" s="812"/>
      <c r="E49" s="812"/>
      <c r="F49" s="812"/>
      <c r="G49" s="812"/>
      <c r="H49" s="812"/>
      <c r="I49" s="812"/>
      <c r="J49" s="812"/>
      <c r="K49" s="813"/>
      <c r="L49" s="604" t="s">
        <v>1</v>
      </c>
    </row>
    <row r="50" spans="1:12" s="7" customFormat="1" ht="33" customHeight="1">
      <c r="A50" s="2"/>
      <c r="B50" s="2"/>
      <c r="C50" s="1025" t="s">
        <v>875</v>
      </c>
      <c r="D50" s="1026"/>
      <c r="E50" s="1026"/>
      <c r="F50" s="1026"/>
      <c r="G50" s="1026"/>
      <c r="H50" s="1026"/>
      <c r="I50" s="1026"/>
      <c r="J50" s="1047"/>
      <c r="K50" s="26"/>
      <c r="L50" s="290"/>
    </row>
    <row r="51" spans="1:12" s="7" customFormat="1" ht="15" customHeight="1">
      <c r="A51" s="137"/>
      <c r="B51" s="137"/>
      <c r="C51" s="960" t="s">
        <v>1258</v>
      </c>
      <c r="D51" s="960"/>
      <c r="E51" s="960"/>
      <c r="F51" s="611" t="s">
        <v>225</v>
      </c>
      <c r="G51" s="960" t="s">
        <v>226</v>
      </c>
      <c r="H51" s="960"/>
      <c r="I51" s="960"/>
      <c r="J51" s="960"/>
      <c r="K51" s="25"/>
      <c r="L51" s="413"/>
    </row>
    <row r="52" spans="1:12" s="7" customFormat="1" ht="39" customHeight="1">
      <c r="A52" s="47"/>
      <c r="B52" s="48" t="s">
        <v>194</v>
      </c>
      <c r="C52" s="1048" t="s">
        <v>1259</v>
      </c>
      <c r="D52" s="1048"/>
      <c r="E52" s="1048"/>
      <c r="F52" s="667" t="s">
        <v>852</v>
      </c>
      <c r="G52" s="1059" t="s">
        <v>1260</v>
      </c>
      <c r="H52" s="1059"/>
      <c r="I52" s="1059"/>
      <c r="J52" s="1059"/>
      <c r="K52" s="383">
        <v>13.65</v>
      </c>
      <c r="L52" s="863">
        <f>ROUNDUP(K52*$A$1*1.5,2)</f>
        <v>40.950000000000003</v>
      </c>
    </row>
    <row r="53" spans="1:12" s="7" customFormat="1" ht="39" customHeight="1">
      <c r="A53" s="47"/>
      <c r="B53" s="48" t="s">
        <v>1257</v>
      </c>
      <c r="C53" s="1048" t="s">
        <v>1261</v>
      </c>
      <c r="D53" s="1048"/>
      <c r="E53" s="1048"/>
      <c r="F53" s="709" t="s">
        <v>1262</v>
      </c>
      <c r="G53" s="1059"/>
      <c r="H53" s="1059"/>
      <c r="I53" s="1059"/>
      <c r="J53" s="1059"/>
      <c r="K53" s="383">
        <v>17</v>
      </c>
      <c r="L53" s="863">
        <f>ROUNDUP(K53*$A$1*1.5,2)</f>
        <v>51</v>
      </c>
    </row>
    <row r="54" spans="1:12" s="7" customFormat="1" ht="33" customHeight="1">
      <c r="A54" s="90"/>
      <c r="B54" s="2"/>
      <c r="C54" s="1053" t="s">
        <v>408</v>
      </c>
      <c r="D54" s="1045"/>
      <c r="E54" s="1045"/>
      <c r="F54" s="1045"/>
      <c r="G54" s="1045"/>
      <c r="H54" s="1045"/>
      <c r="I54" s="1045"/>
      <c r="J54" s="1046"/>
      <c r="K54" s="46"/>
      <c r="L54" s="411"/>
    </row>
    <row r="55" spans="1:12" s="7" customFormat="1" ht="15" customHeight="1">
      <c r="A55" s="2"/>
      <c r="B55" s="2"/>
      <c r="C55" s="960" t="s">
        <v>407</v>
      </c>
      <c r="D55" s="960"/>
      <c r="E55" s="608" t="s">
        <v>225</v>
      </c>
      <c r="F55" s="960" t="s">
        <v>226</v>
      </c>
      <c r="G55" s="960"/>
      <c r="H55" s="960"/>
      <c r="I55" s="960"/>
      <c r="J55" s="960"/>
      <c r="K55" s="26"/>
      <c r="L55" s="411"/>
    </row>
    <row r="56" spans="1:12" s="7" customFormat="1" ht="20.100000000000001" customHeight="1">
      <c r="A56" s="47"/>
      <c r="B56" s="48" t="s">
        <v>195</v>
      </c>
      <c r="C56" s="960">
        <v>180</v>
      </c>
      <c r="D56" s="960"/>
      <c r="E56" s="1048" t="s">
        <v>406</v>
      </c>
      <c r="F56" s="1060" t="s">
        <v>876</v>
      </c>
      <c r="G56" s="1083"/>
      <c r="H56" s="1083"/>
      <c r="I56" s="1083"/>
      <c r="J56" s="1083"/>
      <c r="K56" s="383">
        <v>14.95</v>
      </c>
      <c r="L56" s="857">
        <f>ROUNDUP(K56*$A$1*1.5,2)</f>
        <v>44.85</v>
      </c>
    </row>
    <row r="57" spans="1:12" s="7" customFormat="1" ht="20.100000000000001" customHeight="1">
      <c r="A57" s="47"/>
      <c r="B57" s="48" t="s">
        <v>196</v>
      </c>
      <c r="C57" s="960">
        <v>280</v>
      </c>
      <c r="D57" s="960"/>
      <c r="E57" s="1069"/>
      <c r="F57" s="1083"/>
      <c r="G57" s="1083"/>
      <c r="H57" s="1083"/>
      <c r="I57" s="1083"/>
      <c r="J57" s="1083"/>
      <c r="K57" s="383">
        <v>17.55</v>
      </c>
      <c r="L57" s="857">
        <f>ROUNDUP(K57*$A$1*1.5,2)</f>
        <v>52.65</v>
      </c>
    </row>
    <row r="58" spans="1:12" s="7" customFormat="1" ht="24" customHeight="1">
      <c r="A58" s="47"/>
      <c r="B58" s="48" t="s">
        <v>197</v>
      </c>
      <c r="C58" s="960">
        <v>350</v>
      </c>
      <c r="D58" s="960"/>
      <c r="E58" s="1069"/>
      <c r="F58" s="1083"/>
      <c r="G58" s="1083"/>
      <c r="H58" s="1083"/>
      <c r="I58" s="1083"/>
      <c r="J58" s="1083"/>
      <c r="K58" s="383">
        <v>26.3</v>
      </c>
      <c r="L58" s="857">
        <f>ROUNDUP(K58*$A$1*1.5,2)</f>
        <v>78.900000000000006</v>
      </c>
    </row>
    <row r="59" spans="1:12" s="7" customFormat="1" ht="23.25" customHeight="1">
      <c r="A59" s="47"/>
      <c r="B59" s="48"/>
      <c r="C59" s="450"/>
      <c r="D59" s="450"/>
      <c r="E59" s="450"/>
      <c r="F59" s="145"/>
      <c r="G59" s="145"/>
      <c r="H59" s="145"/>
      <c r="I59" s="145"/>
      <c r="J59" s="145"/>
      <c r="K59" s="149"/>
      <c r="L59" s="412"/>
    </row>
    <row r="60" spans="1:12" s="6" customFormat="1" ht="18" customHeight="1">
      <c r="A60" s="807"/>
      <c r="B60" s="808"/>
      <c r="C60" s="812" t="s">
        <v>419</v>
      </c>
      <c r="D60" s="812"/>
      <c r="E60" s="812"/>
      <c r="F60" s="812"/>
      <c r="G60" s="812"/>
      <c r="H60" s="812"/>
      <c r="I60" s="812"/>
      <c r="J60" s="812"/>
      <c r="K60" s="813"/>
      <c r="L60" s="604" t="s">
        <v>1</v>
      </c>
    </row>
    <row r="61" spans="1:12" s="7" customFormat="1" ht="33" customHeight="1">
      <c r="A61" s="2"/>
      <c r="B61" s="2"/>
      <c r="C61" s="1025" t="s">
        <v>418</v>
      </c>
      <c r="D61" s="1026"/>
      <c r="E61" s="1026"/>
      <c r="F61" s="1026"/>
      <c r="G61" s="1026"/>
      <c r="H61" s="1026"/>
      <c r="I61" s="1026"/>
      <c r="J61" s="1047"/>
      <c r="K61" s="26"/>
      <c r="L61" s="411"/>
    </row>
    <row r="62" spans="1:12" s="7" customFormat="1" ht="15" customHeight="1">
      <c r="A62" s="2"/>
      <c r="B62" s="16"/>
      <c r="C62" s="960" t="s">
        <v>409</v>
      </c>
      <c r="D62" s="960"/>
      <c r="E62" s="608" t="s">
        <v>410</v>
      </c>
      <c r="F62" s="960" t="s">
        <v>226</v>
      </c>
      <c r="G62" s="960"/>
      <c r="H62" s="960"/>
      <c r="I62" s="960"/>
      <c r="J62" s="960"/>
      <c r="K62" s="150"/>
      <c r="L62" s="411"/>
    </row>
    <row r="63" spans="1:12" s="7" customFormat="1" ht="20.100000000000001" customHeight="1">
      <c r="A63" s="47"/>
      <c r="B63" s="107" t="s">
        <v>198</v>
      </c>
      <c r="C63" s="1048" t="s">
        <v>412</v>
      </c>
      <c r="D63" s="1048"/>
      <c r="E63" s="779" t="s">
        <v>411</v>
      </c>
      <c r="F63" s="960"/>
      <c r="G63" s="960"/>
      <c r="H63" s="960"/>
      <c r="I63" s="960"/>
      <c r="J63" s="960"/>
      <c r="K63" s="383">
        <v>4.2300000000000004</v>
      </c>
      <c r="L63" s="857">
        <f t="shared" ref="L63:L70" si="3">ROUNDUP(K63*$A$1*1.5,2)</f>
        <v>12.69</v>
      </c>
    </row>
    <row r="64" spans="1:12" s="7" customFormat="1" ht="20.100000000000001" customHeight="1">
      <c r="A64" s="47"/>
      <c r="B64" s="107" t="s">
        <v>199</v>
      </c>
      <c r="C64" s="1048"/>
      <c r="D64" s="1048"/>
      <c r="E64" s="779" t="s">
        <v>413</v>
      </c>
      <c r="F64" s="960"/>
      <c r="G64" s="960"/>
      <c r="H64" s="960"/>
      <c r="I64" s="960"/>
      <c r="J64" s="960"/>
      <c r="K64" s="383">
        <v>4.2300000000000004</v>
      </c>
      <c r="L64" s="857">
        <f t="shared" si="3"/>
        <v>12.69</v>
      </c>
    </row>
    <row r="65" spans="1:12" s="7" customFormat="1" ht="20.100000000000001" customHeight="1">
      <c r="A65" s="47"/>
      <c r="B65" s="107" t="s">
        <v>200</v>
      </c>
      <c r="C65" s="1048"/>
      <c r="D65" s="1048"/>
      <c r="E65" s="779" t="s">
        <v>414</v>
      </c>
      <c r="F65" s="960"/>
      <c r="G65" s="960"/>
      <c r="H65" s="960"/>
      <c r="I65" s="960"/>
      <c r="J65" s="960"/>
      <c r="K65" s="383">
        <v>5.8</v>
      </c>
      <c r="L65" s="857">
        <f t="shared" si="3"/>
        <v>17.399999999999999</v>
      </c>
    </row>
    <row r="66" spans="1:12" s="7" customFormat="1" ht="20.100000000000001" customHeight="1">
      <c r="A66" s="47"/>
      <c r="B66" s="107" t="s">
        <v>201</v>
      </c>
      <c r="C66" s="1048" t="s">
        <v>415</v>
      </c>
      <c r="D66" s="1069"/>
      <c r="E66" s="779" t="s">
        <v>411</v>
      </c>
      <c r="F66" s="960"/>
      <c r="G66" s="960"/>
      <c r="H66" s="960"/>
      <c r="I66" s="960"/>
      <c r="J66" s="960"/>
      <c r="K66" s="383">
        <v>6.83</v>
      </c>
      <c r="L66" s="857">
        <f t="shared" si="3"/>
        <v>20.49</v>
      </c>
    </row>
    <row r="67" spans="1:12" s="7" customFormat="1" ht="20.100000000000001" customHeight="1">
      <c r="A67" s="47"/>
      <c r="B67" s="107" t="s">
        <v>202</v>
      </c>
      <c r="C67" s="1069"/>
      <c r="D67" s="1069"/>
      <c r="E67" s="779" t="s">
        <v>413</v>
      </c>
      <c r="F67" s="960"/>
      <c r="G67" s="960"/>
      <c r="H67" s="960"/>
      <c r="I67" s="960"/>
      <c r="J67" s="960"/>
      <c r="K67" s="383">
        <v>7.8</v>
      </c>
      <c r="L67" s="857">
        <f t="shared" si="3"/>
        <v>23.4</v>
      </c>
    </row>
    <row r="68" spans="1:12" s="7" customFormat="1" ht="20.100000000000001" customHeight="1">
      <c r="A68" s="47"/>
      <c r="B68" s="107" t="s">
        <v>203</v>
      </c>
      <c r="C68" s="1069"/>
      <c r="D68" s="1069"/>
      <c r="E68" s="779" t="s">
        <v>414</v>
      </c>
      <c r="F68" s="960"/>
      <c r="G68" s="960"/>
      <c r="H68" s="960"/>
      <c r="I68" s="960"/>
      <c r="J68" s="960"/>
      <c r="K68" s="383">
        <v>10.199999999999999</v>
      </c>
      <c r="L68" s="857">
        <f t="shared" si="3"/>
        <v>30.6</v>
      </c>
    </row>
    <row r="69" spans="1:12" s="7" customFormat="1" ht="20.100000000000001" customHeight="1">
      <c r="A69" s="47"/>
      <c r="B69" s="107" t="s">
        <v>204</v>
      </c>
      <c r="C69" s="1048" t="s">
        <v>416</v>
      </c>
      <c r="D69" s="1069"/>
      <c r="E69" s="779" t="s">
        <v>411</v>
      </c>
      <c r="F69" s="1059" t="s">
        <v>417</v>
      </c>
      <c r="G69" s="1085"/>
      <c r="H69" s="1085"/>
      <c r="I69" s="1085"/>
      <c r="J69" s="1085"/>
      <c r="K69" s="383">
        <v>4.88</v>
      </c>
      <c r="L69" s="857">
        <f t="shared" si="3"/>
        <v>14.64</v>
      </c>
    </row>
    <row r="70" spans="1:12" s="7" customFormat="1" ht="19.5" customHeight="1">
      <c r="A70" s="47"/>
      <c r="B70" s="804" t="s">
        <v>838</v>
      </c>
      <c r="C70" s="1069"/>
      <c r="D70" s="1069"/>
      <c r="E70" s="779" t="s">
        <v>557</v>
      </c>
      <c r="F70" s="1085"/>
      <c r="G70" s="1085"/>
      <c r="H70" s="1085"/>
      <c r="I70" s="1085"/>
      <c r="J70" s="1085"/>
      <c r="K70" s="383">
        <v>6.5</v>
      </c>
      <c r="L70" s="857">
        <f t="shared" si="3"/>
        <v>19.5</v>
      </c>
    </row>
    <row r="71" spans="1:12" s="7" customFormat="1" ht="33" customHeight="1">
      <c r="A71" s="2"/>
      <c r="B71" s="16"/>
      <c r="C71" s="1025" t="s">
        <v>421</v>
      </c>
      <c r="D71" s="1026"/>
      <c r="E71" s="1026"/>
      <c r="F71" s="1026"/>
      <c r="G71" s="1026"/>
      <c r="H71" s="1026"/>
      <c r="I71" s="1026"/>
      <c r="J71" s="1047"/>
      <c r="K71" s="46"/>
      <c r="L71" s="411"/>
    </row>
    <row r="72" spans="1:12" s="7" customFormat="1" ht="15" customHeight="1">
      <c r="A72" s="2"/>
      <c r="B72" s="16"/>
      <c r="C72" s="960" t="s">
        <v>561</v>
      </c>
      <c r="D72" s="960"/>
      <c r="E72" s="608" t="s">
        <v>560</v>
      </c>
      <c r="F72" s="960" t="s">
        <v>558</v>
      </c>
      <c r="G72" s="960"/>
      <c r="H72" s="960"/>
      <c r="I72" s="960"/>
      <c r="J72" s="611" t="s">
        <v>226</v>
      </c>
      <c r="K72" s="26"/>
      <c r="L72" s="411"/>
    </row>
    <row r="73" spans="1:12" s="7" customFormat="1" ht="42" customHeight="1">
      <c r="A73" s="47"/>
      <c r="B73" s="107" t="s">
        <v>205</v>
      </c>
      <c r="C73" s="960" t="s">
        <v>566</v>
      </c>
      <c r="D73" s="960"/>
      <c r="E73" s="779" t="s">
        <v>562</v>
      </c>
      <c r="F73" s="1048" t="s">
        <v>564</v>
      </c>
      <c r="G73" s="1069"/>
      <c r="H73" s="1069"/>
      <c r="I73" s="1069"/>
      <c r="J73" s="1060" t="s">
        <v>559</v>
      </c>
      <c r="K73" s="805">
        <v>12.68</v>
      </c>
      <c r="L73" s="857">
        <f>ROUNDUP(K73*$A$1*1.5,2)</f>
        <v>38.04</v>
      </c>
    </row>
    <row r="74" spans="1:12" s="7" customFormat="1" ht="20.100000000000001" customHeight="1">
      <c r="A74" s="47"/>
      <c r="B74" s="107" t="s">
        <v>206</v>
      </c>
      <c r="C74" s="960" t="s">
        <v>567</v>
      </c>
      <c r="D74" s="960"/>
      <c r="E74" s="779" t="s">
        <v>563</v>
      </c>
      <c r="F74" s="1048" t="s">
        <v>565</v>
      </c>
      <c r="G74" s="1069"/>
      <c r="H74" s="1069"/>
      <c r="I74" s="1069"/>
      <c r="J74" s="1064"/>
      <c r="K74" s="805">
        <v>14.63</v>
      </c>
      <c r="L74" s="857">
        <f>ROUNDUP(K74*$A$1*1.5,2)</f>
        <v>43.89</v>
      </c>
    </row>
    <row r="75" spans="1:12" s="7" customFormat="1" ht="33" customHeight="1">
      <c r="A75" s="47"/>
      <c r="C75" s="1045" t="s">
        <v>955</v>
      </c>
      <c r="D75" s="1045"/>
      <c r="E75" s="1045"/>
      <c r="F75" s="1045"/>
      <c r="G75" s="1045"/>
      <c r="H75" s="1045"/>
      <c r="I75" s="1045"/>
      <c r="J75" s="1045"/>
      <c r="K75" s="452"/>
      <c r="L75" s="446"/>
    </row>
    <row r="76" spans="1:12" s="7" customFormat="1" ht="15" customHeight="1">
      <c r="A76" s="47"/>
      <c r="B76" s="93"/>
      <c r="C76" s="960" t="s">
        <v>931</v>
      </c>
      <c r="D76" s="898"/>
      <c r="E76" s="724" t="s">
        <v>956</v>
      </c>
      <c r="F76" s="960" t="s">
        <v>958</v>
      </c>
      <c r="G76" s="898"/>
      <c r="H76" s="898"/>
      <c r="I76" s="898"/>
      <c r="J76" s="724" t="s">
        <v>226</v>
      </c>
      <c r="K76" s="718"/>
      <c r="L76" s="446"/>
    </row>
    <row r="77" spans="1:12" s="7" customFormat="1" ht="30" customHeight="1">
      <c r="A77" s="47"/>
      <c r="B77" s="107" t="s">
        <v>1442</v>
      </c>
      <c r="C77" s="961" t="s">
        <v>932</v>
      </c>
      <c r="D77" s="1008"/>
      <c r="E77" s="961" t="s">
        <v>957</v>
      </c>
      <c r="F77" s="961" t="s">
        <v>959</v>
      </c>
      <c r="G77" s="1082"/>
      <c r="H77" s="1082"/>
      <c r="I77" s="1082"/>
      <c r="J77" s="1081" t="s">
        <v>960</v>
      </c>
      <c r="K77" s="725">
        <v>3</v>
      </c>
      <c r="L77" s="863">
        <f>ROUNDUP(K77*$A$1*1.5,2)</f>
        <v>9</v>
      </c>
    </row>
    <row r="78" spans="1:12" s="7" customFormat="1" ht="30" customHeight="1">
      <c r="A78" s="47"/>
      <c r="B78" s="107" t="s">
        <v>1443</v>
      </c>
      <c r="C78" s="1086" t="s">
        <v>933</v>
      </c>
      <c r="D78" s="1086"/>
      <c r="E78" s="1082"/>
      <c r="F78" s="1082"/>
      <c r="G78" s="1082"/>
      <c r="H78" s="1082"/>
      <c r="I78" s="1082"/>
      <c r="J78" s="973"/>
      <c r="K78" s="806">
        <v>4.8</v>
      </c>
      <c r="L78" s="863">
        <f>ROUNDUP(K78*$A$1*1.5,1)</f>
        <v>14.4</v>
      </c>
    </row>
  </sheetData>
  <mergeCells count="105">
    <mergeCell ref="C78:D78"/>
    <mergeCell ref="C76:D76"/>
    <mergeCell ref="C41:J41"/>
    <mergeCell ref="C72:D72"/>
    <mergeCell ref="F72:I72"/>
    <mergeCell ref="E43:E44"/>
    <mergeCell ref="C34:C36"/>
    <mergeCell ref="G45:G46"/>
    <mergeCell ref="G25:G26"/>
    <mergeCell ref="H24:I25"/>
    <mergeCell ref="H26:I26"/>
    <mergeCell ref="F23:F24"/>
    <mergeCell ref="F30:G30"/>
    <mergeCell ref="C29:J29"/>
    <mergeCell ref="H32:I32"/>
    <mergeCell ref="C31:C33"/>
    <mergeCell ref="H30:I30"/>
    <mergeCell ref="H34:I34"/>
    <mergeCell ref="C50:J50"/>
    <mergeCell ref="E56:E58"/>
    <mergeCell ref="D43:D44"/>
    <mergeCell ref="F43:F44"/>
    <mergeCell ref="F45:F46"/>
    <mergeCell ref="D34:D36"/>
    <mergeCell ref="B3:J3"/>
    <mergeCell ref="F21:F22"/>
    <mergeCell ref="C19:C21"/>
    <mergeCell ref="C17:J17"/>
    <mergeCell ref="E13:E14"/>
    <mergeCell ref="J19:J26"/>
    <mergeCell ref="G7:G8"/>
    <mergeCell ref="C8:C9"/>
    <mergeCell ref="D8:D9"/>
    <mergeCell ref="G21:G23"/>
    <mergeCell ref="H19:I23"/>
    <mergeCell ref="D10:D12"/>
    <mergeCell ref="E10:E11"/>
    <mergeCell ref="F11:F12"/>
    <mergeCell ref="G9:G11"/>
    <mergeCell ref="H18:I18"/>
    <mergeCell ref="E8:E9"/>
    <mergeCell ref="C5:J5"/>
    <mergeCell ref="D25:D26"/>
    <mergeCell ref="I9:I10"/>
    <mergeCell ref="C22:C24"/>
    <mergeCell ref="D19:D24"/>
    <mergeCell ref="E21:E24"/>
    <mergeCell ref="E25:E26"/>
    <mergeCell ref="E19:E20"/>
    <mergeCell ref="F19:F20"/>
    <mergeCell ref="D31:D33"/>
    <mergeCell ref="C51:E51"/>
    <mergeCell ref="G51:J51"/>
    <mergeCell ref="F74:I74"/>
    <mergeCell ref="F65:J65"/>
    <mergeCell ref="C73:D73"/>
    <mergeCell ref="C74:D74"/>
    <mergeCell ref="F67:J67"/>
    <mergeCell ref="F69:J70"/>
    <mergeCell ref="J73:J74"/>
    <mergeCell ref="F68:J68"/>
    <mergeCell ref="F66:J66"/>
    <mergeCell ref="C63:D65"/>
    <mergeCell ref="C71:J71"/>
    <mergeCell ref="C61:J61"/>
    <mergeCell ref="C62:D62"/>
    <mergeCell ref="C69:D70"/>
    <mergeCell ref="F64:J64"/>
    <mergeCell ref="F63:J63"/>
    <mergeCell ref="C66:D68"/>
    <mergeCell ref="F62:J62"/>
    <mergeCell ref="F73:I73"/>
    <mergeCell ref="F55:J55"/>
    <mergeCell ref="E45:E46"/>
    <mergeCell ref="H37:I38"/>
    <mergeCell ref="E34:E36"/>
    <mergeCell ref="F31:G38"/>
    <mergeCell ref="J37:J38"/>
    <mergeCell ref="J45:J46"/>
    <mergeCell ref="I45:I46"/>
    <mergeCell ref="H45:H46"/>
    <mergeCell ref="C75:J75"/>
    <mergeCell ref="C77:D77"/>
    <mergeCell ref="E31:E33"/>
    <mergeCell ref="H31:I31"/>
    <mergeCell ref="J77:J78"/>
    <mergeCell ref="E77:E78"/>
    <mergeCell ref="F76:I76"/>
    <mergeCell ref="F77:I78"/>
    <mergeCell ref="C53:E53"/>
    <mergeCell ref="C57:D57"/>
    <mergeCell ref="C58:D58"/>
    <mergeCell ref="C56:D56"/>
    <mergeCell ref="H43:H44"/>
    <mergeCell ref="J43:J44"/>
    <mergeCell ref="C52:E52"/>
    <mergeCell ref="G52:J53"/>
    <mergeCell ref="G43:G44"/>
    <mergeCell ref="J31:J36"/>
    <mergeCell ref="H36:I36"/>
    <mergeCell ref="F56:J58"/>
    <mergeCell ref="H33:I33"/>
    <mergeCell ref="H35:I35"/>
    <mergeCell ref="C54:J54"/>
    <mergeCell ref="C55:D55"/>
  </mergeCells>
  <conditionalFormatting sqref="L1 L3 L73:L65536 L7:L14 L29:L39 L41:L48 L50:L59 L61:L71 L17:L19 L21:L24 L26:L27">
    <cfRule type="expression" dxfId="30" priority="355" stopIfTrue="1">
      <formula>$A$1=1</formula>
    </cfRule>
  </conditionalFormatting>
  <conditionalFormatting sqref="L27 L59 L7:L14 L39 L41:L48 L30">
    <cfRule type="expression" dxfId="29" priority="331" stopIfTrue="1">
      <formula>"$A$1=1"</formula>
    </cfRule>
  </conditionalFormatting>
  <conditionalFormatting sqref="L5 L15">
    <cfRule type="expression" dxfId="28" priority="206" stopIfTrue="1">
      <formula>$A$1=1</formula>
    </cfRule>
  </conditionalFormatting>
  <conditionalFormatting sqref="L72">
    <cfRule type="expression" dxfId="27" priority="207" stopIfTrue="1">
      <formula>$A$1=1</formula>
    </cfRule>
  </conditionalFormatting>
  <conditionalFormatting sqref="L15">
    <cfRule type="expression" dxfId="26" priority="205" stopIfTrue="1">
      <formula>"$A$1=1"</formula>
    </cfRule>
  </conditionalFormatting>
  <conditionalFormatting sqref="L50 L48">
    <cfRule type="expression" dxfId="25" priority="200" stopIfTrue="1">
      <formula>$A$1=1</formula>
    </cfRule>
  </conditionalFormatting>
  <conditionalFormatting sqref="K62">
    <cfRule type="expression" dxfId="24" priority="89" stopIfTrue="1">
      <formula>$A$1=1</formula>
    </cfRule>
  </conditionalFormatting>
  <conditionalFormatting sqref="L25">
    <cfRule type="expression" dxfId="23" priority="14" stopIfTrue="1">
      <formula>$A$1=1</formula>
    </cfRule>
  </conditionalFormatting>
  <conditionalFormatting sqref="L20">
    <cfRule type="expression" dxfId="22" priority="9" stopIfTrue="1">
      <formula>$A$1=1</formula>
    </cfRule>
  </conditionalFormatting>
  <printOptions horizontalCentered="1"/>
  <pageMargins left="0.39370078740157483" right="0.47244094488188981" top="0.19685039370078741" bottom="0.19685039370078741" header="0" footer="0"/>
  <pageSetup paperSize="9" scale="53" fitToHeight="0" orientation="portrait" r:id="rId1"/>
  <headerFooter differentOddEven="1" scaleWithDoc="0">
    <oddFooter>&amp;R12</oddFooter>
    <evenFooter>&amp;L13</evenFooter>
  </headerFooter>
  <rowBreaks count="1" manualBreakCount="1">
    <brk id="59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P123"/>
  <sheetViews>
    <sheetView showGridLines="0" zoomScaleNormal="100" zoomScaleSheetLayoutView="100" workbookViewId="0">
      <pane ySplit="1" topLeftCell="A2" activePane="bottomLeft" state="frozen"/>
      <selection activeCell="S6" sqref="S6"/>
      <selection pane="bottomLeft" activeCell="N6" sqref="N6"/>
    </sheetView>
  </sheetViews>
  <sheetFormatPr defaultRowHeight="15.6"/>
  <cols>
    <col min="1" max="1" width="14.88671875" customWidth="1"/>
    <col min="2" max="2" width="11.33203125" style="3" customWidth="1"/>
    <col min="3" max="3" width="13.44140625" style="3" customWidth="1"/>
    <col min="4" max="4" width="10.6640625" style="4" customWidth="1"/>
    <col min="5" max="5" width="8.5546875" style="4" customWidth="1"/>
    <col min="6" max="6" width="7.33203125" style="4" customWidth="1"/>
    <col min="7" max="7" width="7.6640625" style="4" customWidth="1"/>
    <col min="8" max="8" width="6.33203125" style="5" customWidth="1"/>
    <col min="9" max="10" width="9.5546875" style="5" customWidth="1"/>
    <col min="11" max="11" width="10.44140625" style="5" customWidth="1"/>
    <col min="12" max="12" width="31.33203125" style="6" customWidth="1"/>
    <col min="13" max="13" width="2.109375" style="23" hidden="1" customWidth="1"/>
    <col min="14" max="14" width="9.44140625" style="407" customWidth="1"/>
  </cols>
  <sheetData>
    <row r="1" spans="1:15" s="8" customFormat="1" ht="73.2" customHeight="1">
      <c r="A1" s="332">
        <f>Распродажа!$A$1</f>
        <v>2</v>
      </c>
      <c r="B1" s="342"/>
      <c r="C1" s="343"/>
      <c r="D1" s="334"/>
      <c r="E1" s="344"/>
      <c r="F1" s="344"/>
      <c r="G1" s="344"/>
      <c r="H1" s="344"/>
      <c r="I1" s="344"/>
      <c r="J1" s="344"/>
      <c r="K1" s="344"/>
      <c r="L1" s="344"/>
      <c r="M1" s="345"/>
      <c r="N1" s="398"/>
    </row>
    <row r="2" spans="1:15" s="21" customFormat="1" ht="24.9" customHeight="1">
      <c r="A2" s="815"/>
      <c r="B2" s="815"/>
      <c r="C2" s="815" t="s">
        <v>798</v>
      </c>
      <c r="D2" s="815"/>
      <c r="E2" s="815"/>
      <c r="F2" s="815"/>
      <c r="G2" s="815"/>
      <c r="H2" s="815"/>
      <c r="I2" s="815"/>
      <c r="J2" s="815"/>
      <c r="K2" s="815"/>
      <c r="L2" s="815"/>
      <c r="M2" s="816"/>
      <c r="N2" s="817"/>
    </row>
    <row r="3" spans="1:15" s="21" customFormat="1" ht="145.5" customHeight="1">
      <c r="A3" s="1123"/>
      <c r="B3" s="1123"/>
      <c r="C3" s="1123"/>
      <c r="D3" s="1100" t="s">
        <v>866</v>
      </c>
      <c r="E3" s="1101"/>
      <c r="F3" s="1101"/>
      <c r="G3" s="1101"/>
      <c r="H3" s="1101"/>
      <c r="I3" s="1101"/>
      <c r="J3" s="1101"/>
      <c r="K3" s="1101"/>
      <c r="L3" s="1101"/>
      <c r="M3" s="99"/>
      <c r="N3" s="399"/>
    </row>
    <row r="4" spans="1:15" ht="24.9" customHeight="1">
      <c r="A4" s="815"/>
      <c r="B4" s="815"/>
      <c r="C4" s="815" t="s">
        <v>16</v>
      </c>
      <c r="D4" s="815"/>
      <c r="E4" s="815"/>
      <c r="F4" s="815"/>
      <c r="G4" s="815"/>
      <c r="H4" s="815"/>
      <c r="I4" s="815"/>
      <c r="J4" s="815"/>
      <c r="K4" s="815"/>
      <c r="L4" s="815"/>
      <c r="M4" s="816"/>
      <c r="N4" s="817"/>
    </row>
    <row r="5" spans="1:15" s="9" customFormat="1" ht="20.25" customHeight="1">
      <c r="A5" s="576"/>
      <c r="B5" s="576"/>
      <c r="C5" s="576"/>
      <c r="D5" s="576"/>
      <c r="E5" s="576"/>
      <c r="F5" s="576"/>
      <c r="G5" s="576"/>
      <c r="H5" s="576"/>
      <c r="I5" s="576"/>
      <c r="J5" s="576"/>
      <c r="K5" s="576"/>
      <c r="L5" s="576"/>
      <c r="M5" s="180"/>
      <c r="N5" s="818"/>
    </row>
    <row r="6" spans="1:15" s="21" customFormat="1" ht="15" customHeight="1">
      <c r="A6" s="850"/>
      <c r="B6" s="850"/>
      <c r="C6" s="851"/>
      <c r="D6" s="629" t="s">
        <v>801</v>
      </c>
      <c r="E6" s="629"/>
      <c r="F6" s="629"/>
      <c r="G6" s="629"/>
      <c r="H6" s="629"/>
      <c r="I6" s="629"/>
      <c r="J6" s="629"/>
      <c r="K6" s="629"/>
      <c r="L6" s="629"/>
      <c r="M6" s="816"/>
      <c r="N6" s="852" t="s">
        <v>1568</v>
      </c>
    </row>
    <row r="7" spans="1:15" s="495" customFormat="1" ht="15" customHeight="1">
      <c r="A7" s="151"/>
      <c r="B7" s="151"/>
      <c r="C7" s="151"/>
      <c r="D7" s="128"/>
      <c r="E7" s="128"/>
      <c r="F7" s="128"/>
      <c r="G7" s="128"/>
      <c r="H7" s="128"/>
      <c r="I7" s="128"/>
      <c r="J7" s="128"/>
      <c r="K7" s="128"/>
      <c r="L7" s="128"/>
      <c r="M7" s="152"/>
      <c r="N7" s="497"/>
    </row>
    <row r="8" spans="1:15" s="495" customFormat="1" ht="15" customHeight="1">
      <c r="A8" s="151"/>
      <c r="B8" s="151"/>
      <c r="C8" s="151"/>
      <c r="D8" s="1039" t="s">
        <v>426</v>
      </c>
      <c r="E8" s="1106"/>
      <c r="F8" s="1106"/>
      <c r="G8" s="1106"/>
      <c r="H8" s="1106"/>
      <c r="I8" s="1106"/>
      <c r="J8" s="1124"/>
      <c r="K8" s="1104" t="s">
        <v>433</v>
      </c>
      <c r="L8" s="1039" t="s">
        <v>431</v>
      </c>
      <c r="M8" s="152"/>
      <c r="N8" s="497"/>
      <c r="O8" s="9"/>
    </row>
    <row r="9" spans="1:15" s="495" customFormat="1" ht="30" customHeight="1">
      <c r="A9" s="151"/>
      <c r="B9" s="151"/>
      <c r="D9" s="1125" t="s">
        <v>1043</v>
      </c>
      <c r="E9" s="1102"/>
      <c r="F9" s="1102" t="s">
        <v>1044</v>
      </c>
      <c r="G9" s="1102"/>
      <c r="H9" s="1104" t="s">
        <v>1045</v>
      </c>
      <c r="I9" s="1105"/>
      <c r="J9" s="1105"/>
      <c r="K9" s="1105"/>
      <c r="L9" s="1106"/>
      <c r="O9" s="9"/>
    </row>
    <row r="10" spans="1:15" s="495" customFormat="1" ht="38.25" customHeight="1">
      <c r="A10" s="151"/>
      <c r="B10" s="151"/>
      <c r="C10" s="66" t="s">
        <v>1042</v>
      </c>
      <c r="D10" s="1042">
        <v>150</v>
      </c>
      <c r="E10" s="1126"/>
      <c r="F10" s="1042">
        <v>20</v>
      </c>
      <c r="G10" s="1103"/>
      <c r="H10" s="1039">
        <v>20</v>
      </c>
      <c r="I10" s="987"/>
      <c r="J10" s="987"/>
      <c r="K10" s="819">
        <v>50</v>
      </c>
      <c r="L10" s="820" t="s">
        <v>1046</v>
      </c>
      <c r="M10" s="821">
        <v>34</v>
      </c>
      <c r="N10" s="874">
        <f>ROUNDUP(M10*$A$1,2)</f>
        <v>68</v>
      </c>
      <c r="O10" s="9"/>
    </row>
    <row r="11" spans="1:15" s="9" customFormat="1" ht="12.75" customHeight="1">
      <c r="A11" s="151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152"/>
      <c r="N11" s="401"/>
    </row>
    <row r="12" spans="1:15" s="9" customFormat="1" ht="15" customHeight="1">
      <c r="A12" s="151"/>
      <c r="B12" s="77"/>
      <c r="C12" s="77"/>
      <c r="D12" s="1042" t="s">
        <v>426</v>
      </c>
      <c r="E12" s="1042"/>
      <c r="F12" s="1042"/>
      <c r="G12" s="1042"/>
      <c r="H12" s="1042"/>
      <c r="I12" s="1042"/>
      <c r="J12" s="1037" t="s">
        <v>428</v>
      </c>
      <c r="K12" s="1039" t="s">
        <v>404</v>
      </c>
      <c r="L12" s="1039" t="s">
        <v>431</v>
      </c>
      <c r="M12" s="152"/>
      <c r="N12" s="401"/>
    </row>
    <row r="13" spans="1:15" s="9" customFormat="1" ht="15" customHeight="1">
      <c r="A13" s="151"/>
      <c r="B13" s="77"/>
      <c r="C13" s="77"/>
      <c r="D13" s="1042" t="s">
        <v>424</v>
      </c>
      <c r="E13" s="1042" t="s">
        <v>425</v>
      </c>
      <c r="F13" s="1042"/>
      <c r="G13" s="1042" t="s">
        <v>427</v>
      </c>
      <c r="H13" s="1042"/>
      <c r="I13" s="819" t="s">
        <v>429</v>
      </c>
      <c r="J13" s="1037"/>
      <c r="K13" s="1039"/>
      <c r="L13" s="1039"/>
      <c r="M13" s="152"/>
      <c r="N13" s="401"/>
    </row>
    <row r="14" spans="1:15" s="9" customFormat="1" ht="15" customHeight="1">
      <c r="A14" s="151"/>
      <c r="B14" s="77"/>
      <c r="C14" s="77"/>
      <c r="D14" s="1042"/>
      <c r="E14" s="823" t="s">
        <v>867</v>
      </c>
      <c r="F14" s="823" t="s">
        <v>26</v>
      </c>
      <c r="G14" s="823" t="s">
        <v>33</v>
      </c>
      <c r="H14" s="823" t="s">
        <v>26</v>
      </c>
      <c r="I14" s="823" t="s">
        <v>430</v>
      </c>
      <c r="J14" s="1037"/>
      <c r="K14" s="1039"/>
      <c r="L14" s="1039"/>
      <c r="M14" s="152"/>
      <c r="N14" s="401"/>
    </row>
    <row r="15" spans="1:15" s="31" customFormat="1" ht="35.1" customHeight="1">
      <c r="A15" s="153"/>
      <c r="B15" s="77"/>
      <c r="C15" s="77" t="s">
        <v>140</v>
      </c>
      <c r="D15" s="824">
        <v>400</v>
      </c>
      <c r="E15" s="824">
        <v>320</v>
      </c>
      <c r="F15" s="824">
        <v>250</v>
      </c>
      <c r="G15" s="824">
        <v>400</v>
      </c>
      <c r="H15" s="824">
        <v>230</v>
      </c>
      <c r="I15" s="824">
        <v>200</v>
      </c>
      <c r="J15" s="824">
        <v>1</v>
      </c>
      <c r="K15" s="594" t="s">
        <v>800</v>
      </c>
      <c r="L15" s="825" t="s">
        <v>868</v>
      </c>
      <c r="M15" s="822">
        <v>3.7</v>
      </c>
      <c r="N15" s="875">
        <f>ROUNDUP(M15*$A$1,2)</f>
        <v>7.4</v>
      </c>
    </row>
    <row r="16" spans="1:15" s="21" customFormat="1" ht="20.25" customHeight="1">
      <c r="A16" s="156"/>
      <c r="B16" s="157"/>
      <c r="C16" s="157"/>
      <c r="D16" s="828"/>
      <c r="E16" s="828"/>
      <c r="F16" s="828"/>
      <c r="G16" s="828"/>
      <c r="H16" s="828"/>
      <c r="I16" s="828"/>
      <c r="J16" s="828"/>
      <c r="K16" s="828"/>
      <c r="L16" s="828"/>
      <c r="M16" s="158"/>
      <c r="N16" s="402"/>
    </row>
    <row r="17" spans="1:14" s="21" customFormat="1" ht="21.75" customHeight="1">
      <c r="A17" s="154"/>
      <c r="B17" s="155"/>
      <c r="C17" s="826"/>
      <c r="D17" s="1039" t="s">
        <v>449</v>
      </c>
      <c r="E17" s="1039"/>
      <c r="F17" s="1039"/>
      <c r="G17" s="1039"/>
      <c r="H17" s="1039"/>
      <c r="I17" s="768" t="s">
        <v>404</v>
      </c>
      <c r="J17" s="768" t="s">
        <v>428</v>
      </c>
      <c r="K17" s="768" t="s">
        <v>433</v>
      </c>
      <c r="L17" s="768" t="s">
        <v>431</v>
      </c>
      <c r="M17" s="174"/>
      <c r="N17" s="402"/>
    </row>
    <row r="18" spans="1:14" s="21" customFormat="1" ht="19.5" customHeight="1">
      <c r="A18" s="154"/>
      <c r="B18" s="155"/>
      <c r="C18" s="827" t="s">
        <v>10</v>
      </c>
      <c r="D18" s="897" t="s">
        <v>448</v>
      </c>
      <c r="E18" s="897"/>
      <c r="F18" s="897"/>
      <c r="G18" s="897"/>
      <c r="H18" s="897"/>
      <c r="I18" s="1039" t="s">
        <v>800</v>
      </c>
      <c r="J18" s="829">
        <v>4</v>
      </c>
      <c r="K18" s="768">
        <v>94</v>
      </c>
      <c r="L18" s="1037" t="s">
        <v>432</v>
      </c>
      <c r="M18" s="822">
        <v>12.6</v>
      </c>
      <c r="N18" s="863">
        <f>ROUNDUP(M18*$A$1,2)</f>
        <v>25.2</v>
      </c>
    </row>
    <row r="19" spans="1:14" s="21" customFormat="1" ht="17.25" customHeight="1">
      <c r="A19" s="154"/>
      <c r="B19" s="155"/>
      <c r="C19" s="827" t="s">
        <v>11</v>
      </c>
      <c r="D19" s="897"/>
      <c r="E19" s="897"/>
      <c r="F19" s="897"/>
      <c r="G19" s="897"/>
      <c r="H19" s="897"/>
      <c r="I19" s="1039"/>
      <c r="J19" s="829">
        <v>16</v>
      </c>
      <c r="K19" s="768">
        <v>10</v>
      </c>
      <c r="L19" s="1037"/>
      <c r="M19" s="822">
        <v>115.2</v>
      </c>
      <c r="N19" s="863">
        <f>ROUNDUP(M19*$A$1,2)</f>
        <v>230.4</v>
      </c>
    </row>
    <row r="20" spans="1:14" ht="20.25" customHeight="1">
      <c r="A20" s="156"/>
      <c r="B20" s="1107"/>
      <c r="C20" s="1107"/>
      <c r="D20" s="1092"/>
      <c r="E20" s="1092"/>
      <c r="F20" s="1092"/>
      <c r="G20" s="1092"/>
      <c r="H20" s="1092"/>
      <c r="I20" s="1092"/>
      <c r="J20" s="1092"/>
      <c r="K20" s="1092"/>
      <c r="L20" s="1092"/>
      <c r="M20" s="158"/>
      <c r="N20" s="402"/>
    </row>
    <row r="21" spans="1:14" s="21" customFormat="1" ht="15" customHeight="1">
      <c r="A21" s="850"/>
      <c r="B21" s="850"/>
      <c r="C21" s="851"/>
      <c r="D21" s="629" t="s">
        <v>803</v>
      </c>
      <c r="E21" s="629"/>
      <c r="F21" s="629"/>
      <c r="G21" s="629"/>
      <c r="H21" s="629"/>
      <c r="I21" s="629"/>
      <c r="J21" s="629"/>
      <c r="K21" s="629"/>
      <c r="L21" s="629"/>
      <c r="M21" s="816"/>
      <c r="N21" s="852" t="s">
        <v>1</v>
      </c>
    </row>
    <row r="22" spans="1:14" s="21" customFormat="1" ht="10.5" customHeight="1">
      <c r="A22" s="156"/>
      <c r="B22" s="157"/>
      <c r="C22" s="157"/>
      <c r="D22" s="828"/>
      <c r="E22" s="828"/>
      <c r="F22" s="828"/>
      <c r="G22" s="828"/>
      <c r="H22" s="828"/>
      <c r="I22" s="828"/>
      <c r="J22" s="828"/>
      <c r="K22" s="828"/>
      <c r="L22" s="828"/>
      <c r="M22" s="99"/>
      <c r="N22" s="402"/>
    </row>
    <row r="23" spans="1:14" s="21" customFormat="1" ht="20.25" customHeight="1">
      <c r="A23" s="156"/>
      <c r="B23" s="157"/>
      <c r="C23" s="157"/>
      <c r="D23" s="1039" t="s">
        <v>518</v>
      </c>
      <c r="E23" s="1039"/>
      <c r="F23" s="1039"/>
      <c r="G23" s="1039"/>
      <c r="H23" s="1039"/>
      <c r="I23" s="768" t="s">
        <v>404</v>
      </c>
      <c r="J23" s="768" t="s">
        <v>428</v>
      </c>
      <c r="K23" s="768" t="s">
        <v>433</v>
      </c>
      <c r="L23" s="830" t="s">
        <v>431</v>
      </c>
      <c r="M23" s="99"/>
      <c r="N23" s="402"/>
    </row>
    <row r="24" spans="1:14" s="21" customFormat="1" ht="20.25" customHeight="1">
      <c r="A24" s="156"/>
      <c r="B24" s="157"/>
      <c r="C24" s="162" t="s">
        <v>12</v>
      </c>
      <c r="D24" s="939" t="s">
        <v>447</v>
      </c>
      <c r="E24" s="939"/>
      <c r="F24" s="939"/>
      <c r="G24" s="939"/>
      <c r="H24" s="939"/>
      <c r="I24" s="768" t="s">
        <v>434</v>
      </c>
      <c r="J24" s="1087">
        <v>1</v>
      </c>
      <c r="K24" s="1039">
        <v>98</v>
      </c>
      <c r="L24" s="820" t="s">
        <v>432</v>
      </c>
      <c r="M24" s="822">
        <v>17</v>
      </c>
      <c r="N24" s="863">
        <f>ROUNDUP(M24*$A$1,2)</f>
        <v>34</v>
      </c>
    </row>
    <row r="25" spans="1:14" s="21" customFormat="1" ht="20.25" customHeight="1">
      <c r="A25" s="156"/>
      <c r="B25" s="157"/>
      <c r="C25" s="162" t="s">
        <v>31</v>
      </c>
      <c r="D25" s="939" t="s">
        <v>517</v>
      </c>
      <c r="E25" s="939"/>
      <c r="F25" s="939"/>
      <c r="G25" s="939"/>
      <c r="H25" s="939"/>
      <c r="I25" s="1039" t="s">
        <v>435</v>
      </c>
      <c r="J25" s="1087"/>
      <c r="K25" s="1039"/>
      <c r="L25" s="1037" t="s">
        <v>436</v>
      </c>
      <c r="M25" s="822">
        <v>15</v>
      </c>
      <c r="N25" s="863">
        <f>ROUNDUP(M25*$A$1,2)</f>
        <v>30</v>
      </c>
    </row>
    <row r="26" spans="1:14" s="21" customFormat="1" ht="17.25" customHeight="1">
      <c r="A26" s="156"/>
      <c r="B26" s="157"/>
      <c r="C26" s="162" t="s">
        <v>13</v>
      </c>
      <c r="D26" s="939"/>
      <c r="E26" s="939"/>
      <c r="F26" s="939"/>
      <c r="G26" s="939"/>
      <c r="H26" s="939"/>
      <c r="I26" s="1039"/>
      <c r="J26" s="829">
        <v>16</v>
      </c>
      <c r="K26" s="768">
        <v>10</v>
      </c>
      <c r="L26" s="1037"/>
      <c r="M26" s="822">
        <v>210</v>
      </c>
      <c r="N26" s="863">
        <f>ROUNDUP(M26*$A$1,2)</f>
        <v>420</v>
      </c>
    </row>
    <row r="27" spans="1:14" s="9" customFormat="1" ht="15" customHeight="1">
      <c r="A27" s="151"/>
      <c r="B27" s="1108"/>
      <c r="C27" s="1108"/>
      <c r="D27" s="1108"/>
      <c r="E27" s="1108"/>
      <c r="F27" s="1108"/>
      <c r="G27" s="1108"/>
      <c r="H27" s="1108"/>
      <c r="I27" s="1108"/>
      <c r="J27" s="1108"/>
      <c r="K27" s="1108"/>
      <c r="L27" s="1108"/>
      <c r="M27" s="160"/>
      <c r="N27" s="401"/>
    </row>
    <row r="28" spans="1:14" s="21" customFormat="1" ht="15" customHeight="1">
      <c r="A28" s="156"/>
      <c r="B28" s="157"/>
      <c r="C28" s="157"/>
      <c r="D28" s="1039" t="s">
        <v>440</v>
      </c>
      <c r="E28" s="1039"/>
      <c r="F28" s="1039"/>
      <c r="G28" s="1039"/>
      <c r="H28" s="1039"/>
      <c r="I28" s="1039" t="s">
        <v>404</v>
      </c>
      <c r="J28" s="1039" t="s">
        <v>428</v>
      </c>
      <c r="K28" s="1039" t="s">
        <v>404</v>
      </c>
      <c r="L28" s="1039" t="s">
        <v>431</v>
      </c>
      <c r="M28" s="99"/>
      <c r="N28" s="402"/>
    </row>
    <row r="29" spans="1:14" s="21" customFormat="1" ht="15" customHeight="1">
      <c r="A29" s="156"/>
      <c r="B29" s="157"/>
      <c r="C29" s="157"/>
      <c r="D29" s="1039" t="s">
        <v>439</v>
      </c>
      <c r="E29" s="1039"/>
      <c r="F29" s="1039" t="s">
        <v>443</v>
      </c>
      <c r="G29" s="1039"/>
      <c r="H29" s="1039"/>
      <c r="I29" s="1039"/>
      <c r="J29" s="1039"/>
      <c r="K29" s="1039"/>
      <c r="L29" s="1039"/>
      <c r="M29" s="99"/>
      <c r="N29" s="402"/>
    </row>
    <row r="30" spans="1:14" s="21" customFormat="1" ht="21.9" customHeight="1">
      <c r="A30" s="156"/>
      <c r="B30" s="157"/>
      <c r="C30" s="157"/>
      <c r="D30" s="612" t="s">
        <v>441</v>
      </c>
      <c r="E30" s="612" t="s">
        <v>442</v>
      </c>
      <c r="F30" s="830" t="s">
        <v>444</v>
      </c>
      <c r="G30" s="830" t="s">
        <v>445</v>
      </c>
      <c r="H30" s="830" t="s">
        <v>446</v>
      </c>
      <c r="I30" s="1039"/>
      <c r="J30" s="1039"/>
      <c r="K30" s="1039"/>
      <c r="L30" s="1039"/>
      <c r="M30" s="831"/>
      <c r="N30" s="402"/>
    </row>
    <row r="31" spans="1:14" s="21" customFormat="1" ht="31.5" customHeight="1">
      <c r="A31" s="156"/>
      <c r="B31" s="157"/>
      <c r="C31" s="161" t="s">
        <v>451</v>
      </c>
      <c r="D31" s="612" t="s">
        <v>450</v>
      </c>
      <c r="E31" s="612" t="s">
        <v>869</v>
      </c>
      <c r="F31" s="832">
        <v>1000</v>
      </c>
      <c r="G31" s="832">
        <v>375</v>
      </c>
      <c r="H31" s="832">
        <v>210</v>
      </c>
      <c r="I31" s="830" t="s">
        <v>438</v>
      </c>
      <c r="J31" s="829">
        <v>1</v>
      </c>
      <c r="K31" s="768" t="s">
        <v>802</v>
      </c>
      <c r="L31" s="830" t="s">
        <v>870</v>
      </c>
      <c r="M31" s="822">
        <v>8.8000000000000007</v>
      </c>
      <c r="N31" s="863">
        <f>ROUNDUP(M31*$A$1,2)</f>
        <v>17.600000000000001</v>
      </c>
    </row>
    <row r="32" spans="1:14" s="21" customFormat="1" ht="19.5" customHeight="1">
      <c r="A32" s="156"/>
      <c r="B32" s="157"/>
      <c r="C32" s="157"/>
      <c r="D32" s="828"/>
      <c r="E32" s="828"/>
      <c r="F32" s="828"/>
      <c r="G32" s="828"/>
      <c r="H32" s="828"/>
      <c r="I32" s="828"/>
      <c r="J32" s="828"/>
      <c r="K32" s="828"/>
      <c r="L32" s="828"/>
      <c r="M32" s="99"/>
      <c r="N32" s="402"/>
    </row>
    <row r="33" spans="1:14" s="21" customFormat="1" ht="15" customHeight="1">
      <c r="A33" s="850"/>
      <c r="B33" s="850"/>
      <c r="C33" s="851"/>
      <c r="D33" s="629" t="s">
        <v>423</v>
      </c>
      <c r="E33" s="629"/>
      <c r="F33" s="629"/>
      <c r="G33" s="629"/>
      <c r="H33" s="629"/>
      <c r="I33" s="629"/>
      <c r="J33" s="629"/>
      <c r="K33" s="629"/>
      <c r="L33" s="629"/>
      <c r="M33" s="816"/>
      <c r="N33" s="852" t="s">
        <v>1</v>
      </c>
    </row>
    <row r="34" spans="1:14" s="21" customFormat="1" ht="14.25" customHeight="1">
      <c r="A34" s="156"/>
      <c r="B34" s="1107"/>
      <c r="C34" s="1107"/>
      <c r="D34" s="1092"/>
      <c r="E34" s="1092"/>
      <c r="F34" s="1092"/>
      <c r="G34" s="1092"/>
      <c r="H34" s="1092"/>
      <c r="I34" s="1092"/>
      <c r="J34" s="1092"/>
      <c r="K34" s="1092"/>
      <c r="L34" s="1092"/>
      <c r="M34" s="99"/>
      <c r="N34" s="402"/>
    </row>
    <row r="35" spans="1:14" s="21" customFormat="1" ht="24.75" customHeight="1">
      <c r="A35" s="156"/>
      <c r="B35" s="157"/>
      <c r="C35" s="157"/>
      <c r="D35" s="1039" t="s">
        <v>453</v>
      </c>
      <c r="E35" s="1039"/>
      <c r="F35" s="1039"/>
      <c r="G35" s="1039"/>
      <c r="H35" s="1039"/>
      <c r="I35" s="1039"/>
      <c r="J35" s="768" t="s">
        <v>428</v>
      </c>
      <c r="K35" s="768" t="s">
        <v>433</v>
      </c>
      <c r="L35" s="768" t="s">
        <v>431</v>
      </c>
      <c r="M35" s="174"/>
      <c r="N35" s="402"/>
    </row>
    <row r="36" spans="1:14" s="21" customFormat="1" ht="25.5" customHeight="1">
      <c r="A36" s="156"/>
      <c r="B36" s="157"/>
      <c r="C36" s="161" t="s">
        <v>455</v>
      </c>
      <c r="D36" s="1039" t="s">
        <v>452</v>
      </c>
      <c r="E36" s="1039"/>
      <c r="F36" s="1039"/>
      <c r="G36" s="1039"/>
      <c r="H36" s="1039"/>
      <c r="I36" s="1039"/>
      <c r="J36" s="829">
        <v>1</v>
      </c>
      <c r="K36" s="830"/>
      <c r="L36" s="830" t="s">
        <v>454</v>
      </c>
      <c r="M36" s="822">
        <v>50</v>
      </c>
      <c r="N36" s="863">
        <f>ROUNDUP(M36*$A$1,2)</f>
        <v>100</v>
      </c>
    </row>
    <row r="37" spans="1:14" s="21" customFormat="1" ht="27.75" customHeight="1">
      <c r="A37" s="156"/>
      <c r="B37" s="157"/>
      <c r="C37" s="157"/>
      <c r="D37" s="828"/>
      <c r="E37" s="828"/>
      <c r="F37" s="828"/>
      <c r="G37" s="828"/>
      <c r="H37" s="828"/>
      <c r="I37" s="828"/>
      <c r="J37" s="828"/>
      <c r="K37" s="828"/>
      <c r="L37" s="828"/>
      <c r="M37" s="99"/>
      <c r="N37" s="402"/>
    </row>
    <row r="38" spans="1:14" ht="24.9" customHeight="1">
      <c r="A38" s="815"/>
      <c r="B38" s="815"/>
      <c r="C38" s="815" t="s">
        <v>14</v>
      </c>
      <c r="D38" s="815"/>
      <c r="E38" s="815"/>
      <c r="F38" s="815"/>
      <c r="G38" s="815"/>
      <c r="H38" s="815"/>
      <c r="I38" s="815"/>
      <c r="J38" s="815"/>
      <c r="K38" s="815"/>
      <c r="L38" s="815"/>
      <c r="M38" s="816"/>
      <c r="N38" s="853"/>
    </row>
    <row r="39" spans="1:14" s="9" customFormat="1" ht="12.75" customHeight="1">
      <c r="A39" s="172"/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3"/>
      <c r="M39" s="152"/>
      <c r="N39" s="401"/>
    </row>
    <row r="40" spans="1:14" s="21" customFormat="1" ht="15" customHeight="1">
      <c r="A40" s="850"/>
      <c r="B40" s="850"/>
      <c r="C40" s="851"/>
      <c r="D40" s="629" t="s">
        <v>456</v>
      </c>
      <c r="E40" s="629"/>
      <c r="F40" s="629"/>
      <c r="G40" s="629"/>
      <c r="H40" s="629"/>
      <c r="I40" s="629"/>
      <c r="J40" s="629"/>
      <c r="K40" s="629"/>
      <c r="L40" s="629"/>
      <c r="M40" s="816"/>
      <c r="N40" s="852" t="s">
        <v>1</v>
      </c>
    </row>
    <row r="41" spans="1:14" s="9" customFormat="1" ht="15" customHeight="1">
      <c r="A41" s="151"/>
      <c r="B41" s="151"/>
      <c r="C41" s="151"/>
      <c r="D41" s="128"/>
      <c r="E41" s="128"/>
      <c r="F41" s="128"/>
      <c r="G41" s="128"/>
      <c r="H41" s="128"/>
      <c r="I41" s="128"/>
      <c r="J41" s="128"/>
      <c r="K41" s="128"/>
      <c r="L41" s="128"/>
      <c r="M41" s="152"/>
      <c r="N41" s="401"/>
    </row>
    <row r="42" spans="1:14" s="9" customFormat="1" ht="15" customHeight="1">
      <c r="A42" s="151"/>
      <c r="B42" s="151"/>
      <c r="C42"/>
      <c r="D42" s="1042" t="s">
        <v>457</v>
      </c>
      <c r="E42" s="1042"/>
      <c r="F42" s="1042"/>
      <c r="G42" s="1042"/>
      <c r="H42" s="1042"/>
      <c r="I42" s="1042" t="s">
        <v>431</v>
      </c>
      <c r="J42" s="1042"/>
      <c r="K42" s="1042"/>
      <c r="L42" s="1042"/>
      <c r="M42" s="833"/>
      <c r="N42" s="834"/>
    </row>
    <row r="43" spans="1:14" s="9" customFormat="1" ht="24.9" customHeight="1">
      <c r="A43" s="151"/>
      <c r="B43" s="151"/>
      <c r="C43" s="266" t="s">
        <v>19</v>
      </c>
      <c r="D43" s="1094" t="s">
        <v>461</v>
      </c>
      <c r="E43" s="1094"/>
      <c r="F43" s="1094"/>
      <c r="G43" s="1094"/>
      <c r="H43" s="1094"/>
      <c r="I43" s="1093" t="s">
        <v>467</v>
      </c>
      <c r="J43" s="1093"/>
      <c r="K43" s="1093"/>
      <c r="L43" s="1093"/>
      <c r="M43" s="822">
        <v>0.6</v>
      </c>
      <c r="N43" s="863">
        <f>ROUNDUP(M43*$A$1,2)</f>
        <v>1.2</v>
      </c>
    </row>
    <row r="44" spans="1:14" s="9" customFormat="1" ht="24.9" customHeight="1">
      <c r="A44" s="151"/>
      <c r="B44" s="151"/>
      <c r="C44" s="266" t="s">
        <v>20</v>
      </c>
      <c r="D44" s="1094" t="s">
        <v>460</v>
      </c>
      <c r="E44" s="1094"/>
      <c r="F44" s="1094"/>
      <c r="G44" s="1094"/>
      <c r="H44" s="1094"/>
      <c r="I44" s="1093"/>
      <c r="J44" s="1093"/>
      <c r="K44" s="1093"/>
      <c r="L44" s="1093"/>
      <c r="M44" s="822">
        <v>0.6</v>
      </c>
      <c r="N44" s="863">
        <f>ROUNDUP(M44*$A$1,2)</f>
        <v>1.2</v>
      </c>
    </row>
    <row r="45" spans="1:14" s="9" customFormat="1" ht="24.9" customHeight="1">
      <c r="A45" s="151"/>
      <c r="B45" s="151"/>
      <c r="C45" s="266" t="s">
        <v>21</v>
      </c>
      <c r="D45" s="1094" t="s">
        <v>459</v>
      </c>
      <c r="E45" s="1094"/>
      <c r="F45" s="1094"/>
      <c r="G45" s="1094"/>
      <c r="H45" s="1094"/>
      <c r="I45" s="1093"/>
      <c r="J45" s="1093"/>
      <c r="K45" s="1093"/>
      <c r="L45" s="1093"/>
      <c r="M45" s="822">
        <v>0.6</v>
      </c>
      <c r="N45" s="863">
        <f>ROUNDUP(M45*$A$1,2)</f>
        <v>1.2</v>
      </c>
    </row>
    <row r="46" spans="1:14" s="9" customFormat="1" ht="24.9" customHeight="1">
      <c r="A46" s="151"/>
      <c r="B46" s="151"/>
      <c r="C46" s="266" t="s">
        <v>157</v>
      </c>
      <c r="D46" s="1094" t="s">
        <v>458</v>
      </c>
      <c r="E46" s="1094"/>
      <c r="F46" s="1094"/>
      <c r="G46" s="1094"/>
      <c r="H46" s="1094"/>
      <c r="I46" s="1093"/>
      <c r="J46" s="1093"/>
      <c r="K46" s="1093"/>
      <c r="L46" s="1093"/>
      <c r="M46" s="822">
        <v>0.6</v>
      </c>
      <c r="N46" s="863">
        <f>ROUNDUP(M46*$A$1,2)</f>
        <v>1.2</v>
      </c>
    </row>
    <row r="47" spans="1:14" s="9" customFormat="1" ht="15" customHeight="1">
      <c r="A47" s="151"/>
      <c r="B47" s="151"/>
      <c r="C47" s="151"/>
      <c r="D47" s="128"/>
      <c r="E47" s="128"/>
      <c r="F47" s="128"/>
      <c r="G47" s="128"/>
      <c r="H47" s="128"/>
      <c r="I47" s="128"/>
      <c r="J47" s="128"/>
      <c r="K47" s="128"/>
      <c r="L47" s="128"/>
      <c r="M47" s="152"/>
      <c r="N47" s="401"/>
    </row>
    <row r="48" spans="1:14" s="9" customFormat="1" ht="30" customHeight="1" thickBot="1">
      <c r="A48" s="151"/>
      <c r="B48" s="1095" t="s">
        <v>993</v>
      </c>
      <c r="C48" s="1096"/>
      <c r="D48" s="1039" t="s">
        <v>462</v>
      </c>
      <c r="E48" s="900"/>
      <c r="F48" s="900"/>
      <c r="G48" s="900"/>
      <c r="H48" s="900"/>
      <c r="I48" s="1039" t="s">
        <v>992</v>
      </c>
      <c r="J48" s="987"/>
      <c r="K48" s="987"/>
      <c r="L48" s="1039" t="s">
        <v>466</v>
      </c>
      <c r="M48" s="835">
        <v>0.6</v>
      </c>
      <c r="N48" s="863">
        <f>ROUNDUP(0.6*$A$1,2)</f>
        <v>1.2</v>
      </c>
    </row>
    <row r="49" spans="1:14" s="21" customFormat="1" ht="30" customHeight="1" thickBot="1">
      <c r="A49" s="164"/>
      <c r="B49" s="1095" t="s">
        <v>463</v>
      </c>
      <c r="C49" s="1096"/>
      <c r="D49" s="900"/>
      <c r="E49" s="900"/>
      <c r="F49" s="900"/>
      <c r="G49" s="900"/>
      <c r="H49" s="900"/>
      <c r="I49" s="1039" t="s">
        <v>465</v>
      </c>
      <c r="J49" s="1039"/>
      <c r="K49" s="1039"/>
      <c r="L49" s="900"/>
      <c r="M49" s="835">
        <v>0.46</v>
      </c>
      <c r="N49" s="857">
        <f>ROUNDUP(0.46*$A$1,2)</f>
        <v>0.92</v>
      </c>
    </row>
    <row r="50" spans="1:14" s="21" customFormat="1" ht="30" customHeight="1">
      <c r="A50" s="167"/>
      <c r="B50" s="1112" t="s">
        <v>55</v>
      </c>
      <c r="C50" s="1113"/>
      <c r="D50" s="900"/>
      <c r="E50" s="900"/>
      <c r="F50" s="900"/>
      <c r="G50" s="900"/>
      <c r="H50" s="900"/>
      <c r="I50" s="1039" t="s">
        <v>464</v>
      </c>
      <c r="J50" s="1039"/>
      <c r="K50" s="1039"/>
      <c r="L50" s="900"/>
      <c r="M50" s="836">
        <v>0.57999999999999996</v>
      </c>
      <c r="N50" s="857">
        <f>ROUNDUP(0.34*$A$1,2)</f>
        <v>0.68</v>
      </c>
    </row>
    <row r="51" spans="1:14" s="21" customFormat="1" ht="14.25" customHeight="1">
      <c r="A51" s="163"/>
      <c r="B51" s="165"/>
      <c r="C51" s="165"/>
      <c r="D51" s="166"/>
      <c r="E51" s="166"/>
      <c r="F51" s="166"/>
      <c r="G51" s="166"/>
      <c r="H51" s="166"/>
      <c r="I51" s="166"/>
      <c r="J51" s="166"/>
      <c r="K51" s="166"/>
      <c r="L51" s="166"/>
      <c r="M51" s="99"/>
      <c r="N51" s="402"/>
    </row>
    <row r="52" spans="1:14" s="21" customFormat="1" ht="15" customHeight="1">
      <c r="A52" s="850"/>
      <c r="B52" s="850"/>
      <c r="C52" s="851"/>
      <c r="D52" s="629" t="s">
        <v>468</v>
      </c>
      <c r="E52" s="629"/>
      <c r="F52" s="629"/>
      <c r="G52" s="629"/>
      <c r="H52" s="629"/>
      <c r="I52" s="629"/>
      <c r="J52" s="629"/>
      <c r="K52" s="629"/>
      <c r="L52" s="629"/>
      <c r="M52" s="816"/>
      <c r="N52" s="852" t="s">
        <v>1</v>
      </c>
    </row>
    <row r="53" spans="1:14" s="21" customFormat="1" ht="12" customHeight="1">
      <c r="A53" s="163"/>
      <c r="B53" s="165"/>
      <c r="C53" s="165"/>
      <c r="D53" s="828"/>
      <c r="E53" s="828"/>
      <c r="F53" s="828"/>
      <c r="G53" s="828"/>
      <c r="H53" s="828"/>
      <c r="I53" s="828"/>
      <c r="J53" s="828"/>
      <c r="K53" s="828"/>
      <c r="L53" s="828"/>
      <c r="M53" s="174"/>
      <c r="N53" s="402"/>
    </row>
    <row r="54" spans="1:14" s="21" customFormat="1" ht="12" customHeight="1">
      <c r="A54" s="163"/>
      <c r="B54" s="165"/>
      <c r="C54" s="165"/>
      <c r="D54" s="1042" t="s">
        <v>457</v>
      </c>
      <c r="E54" s="1042"/>
      <c r="F54" s="1042"/>
      <c r="G54" s="1042"/>
      <c r="H54" s="1042"/>
      <c r="I54" s="837" t="s">
        <v>469</v>
      </c>
      <c r="J54" s="1042" t="s">
        <v>431</v>
      </c>
      <c r="K54" s="1042"/>
      <c r="L54" s="1042"/>
      <c r="M54" s="159"/>
      <c r="N54" s="402"/>
    </row>
    <row r="55" spans="1:14" ht="24.9" customHeight="1">
      <c r="A55" s="163"/>
      <c r="B55" s="1111" t="s">
        <v>49</v>
      </c>
      <c r="C55" s="1111"/>
      <c r="D55" s="1039" t="s">
        <v>470</v>
      </c>
      <c r="E55" s="1039"/>
      <c r="F55" s="1039"/>
      <c r="G55" s="1039"/>
      <c r="H55" s="1039"/>
      <c r="I55" s="829">
        <v>50</v>
      </c>
      <c r="J55" s="940" t="s">
        <v>471</v>
      </c>
      <c r="K55" s="986"/>
      <c r="L55" s="986"/>
      <c r="M55" s="822">
        <v>1.4</v>
      </c>
      <c r="N55" s="863">
        <f>ROUNDUP(M55*$A$1,2)</f>
        <v>2.8</v>
      </c>
    </row>
    <row r="56" spans="1:14" ht="24.9" customHeight="1">
      <c r="A56" s="163"/>
      <c r="B56" s="1111" t="s">
        <v>15</v>
      </c>
      <c r="C56" s="1111"/>
      <c r="D56" s="1039"/>
      <c r="E56" s="1039"/>
      <c r="F56" s="1039"/>
      <c r="G56" s="1039"/>
      <c r="H56" s="1039"/>
      <c r="I56" s="829">
        <v>150</v>
      </c>
      <c r="J56" s="986"/>
      <c r="K56" s="986"/>
      <c r="L56" s="986"/>
      <c r="M56" s="822">
        <v>2.2000000000000002</v>
      </c>
      <c r="N56" s="863">
        <f>ROUNDUP(M56*$A$1,2)</f>
        <v>4.4000000000000004</v>
      </c>
    </row>
    <row r="57" spans="1:14" s="21" customFormat="1" ht="13.5" customHeight="1">
      <c r="A57" s="163"/>
      <c r="B57" s="165"/>
      <c r="C57" s="165"/>
      <c r="D57" s="166"/>
      <c r="E57" s="166"/>
      <c r="F57" s="166"/>
      <c r="G57" s="166"/>
      <c r="H57" s="166"/>
      <c r="I57" s="166"/>
      <c r="J57" s="572"/>
      <c r="K57" s="572"/>
      <c r="L57" s="572"/>
      <c r="M57" s="158"/>
      <c r="N57" s="876"/>
    </row>
    <row r="58" spans="1:14" s="21" customFormat="1" ht="24.9" customHeight="1">
      <c r="A58" s="163"/>
      <c r="B58" s="165"/>
      <c r="C58" s="579"/>
      <c r="D58" s="820" t="s">
        <v>483</v>
      </c>
      <c r="E58" s="820" t="s">
        <v>334</v>
      </c>
      <c r="F58" s="820" t="s">
        <v>472</v>
      </c>
      <c r="G58" s="1039" t="s">
        <v>475</v>
      </c>
      <c r="H58" s="1039"/>
      <c r="I58" s="1039" t="s">
        <v>478</v>
      </c>
      <c r="J58" s="1039"/>
      <c r="K58" s="1039" t="s">
        <v>476</v>
      </c>
      <c r="L58" s="1039"/>
      <c r="M58" s="174"/>
      <c r="N58" s="402"/>
    </row>
    <row r="59" spans="1:14" s="21" customFormat="1" ht="24.9" customHeight="1">
      <c r="A59" s="163"/>
      <c r="B59" s="1111" t="s">
        <v>57</v>
      </c>
      <c r="C59" s="1111"/>
      <c r="D59" s="820" t="s">
        <v>473</v>
      </c>
      <c r="E59" s="1087" t="s">
        <v>474</v>
      </c>
      <c r="F59" s="1087"/>
      <c r="G59" s="1087" t="s">
        <v>477</v>
      </c>
      <c r="H59" s="1087"/>
      <c r="I59" s="1087">
        <v>1.03</v>
      </c>
      <c r="J59" s="1087"/>
      <c r="K59" s="1039" t="s">
        <v>479</v>
      </c>
      <c r="L59" s="1039"/>
      <c r="M59" s="822">
        <v>0.23</v>
      </c>
      <c r="N59" s="863">
        <v>1</v>
      </c>
    </row>
    <row r="60" spans="1:14" s="21" customFormat="1" ht="63" customHeight="1">
      <c r="A60" s="156"/>
      <c r="B60" s="1111" t="s">
        <v>58</v>
      </c>
      <c r="C60" s="1111"/>
      <c r="D60" s="820" t="s">
        <v>481</v>
      </c>
      <c r="E60" s="961" t="s">
        <v>39</v>
      </c>
      <c r="F60" s="961"/>
      <c r="G60" s="1087" t="s">
        <v>482</v>
      </c>
      <c r="H60" s="1087"/>
      <c r="I60" s="1087" t="s">
        <v>480</v>
      </c>
      <c r="J60" s="1087"/>
      <c r="K60" s="1039" t="s">
        <v>484</v>
      </c>
      <c r="L60" s="1039"/>
      <c r="M60" s="822">
        <v>0.19</v>
      </c>
      <c r="N60" s="863">
        <v>1</v>
      </c>
    </row>
    <row r="61" spans="1:14" s="21" customFormat="1" ht="4.5" customHeight="1">
      <c r="A61" s="156"/>
      <c r="B61" s="165"/>
      <c r="C61" s="165"/>
      <c r="D61" s="168"/>
      <c r="E61" s="15"/>
      <c r="F61" s="15"/>
      <c r="G61" s="166"/>
      <c r="H61" s="166"/>
      <c r="I61" s="166"/>
      <c r="J61" s="166"/>
      <c r="K61" s="166"/>
      <c r="L61" s="166"/>
      <c r="M61" s="346"/>
      <c r="N61" s="402"/>
    </row>
    <row r="62" spans="1:14" s="21" customFormat="1" ht="24.9" customHeight="1">
      <c r="A62" s="815"/>
      <c r="B62" s="815"/>
      <c r="C62" s="815" t="s">
        <v>48</v>
      </c>
      <c r="D62" s="815"/>
      <c r="E62" s="815"/>
      <c r="F62" s="815"/>
      <c r="G62" s="815"/>
      <c r="H62" s="815"/>
      <c r="I62" s="815"/>
      <c r="J62" s="815"/>
      <c r="K62" s="815"/>
      <c r="L62" s="815"/>
      <c r="M62" s="816"/>
      <c r="N62" s="817"/>
    </row>
    <row r="63" spans="1:14" s="93" customFormat="1" ht="12.75" customHeight="1">
      <c r="A63" s="172"/>
      <c r="B63" s="173"/>
      <c r="C63" s="173"/>
      <c r="D63" s="173"/>
      <c r="E63" s="173"/>
      <c r="F63" s="173"/>
      <c r="G63" s="173"/>
      <c r="H63" s="173"/>
      <c r="I63" s="173"/>
      <c r="J63" s="173"/>
      <c r="K63" s="173"/>
      <c r="L63" s="173"/>
      <c r="M63" s="152"/>
      <c r="N63" s="403"/>
    </row>
    <row r="64" spans="1:14" s="21" customFormat="1" ht="15" customHeight="1">
      <c r="A64" s="850"/>
      <c r="B64" s="850"/>
      <c r="C64" s="851"/>
      <c r="D64" s="629" t="s">
        <v>760</v>
      </c>
      <c r="E64" s="629"/>
      <c r="F64" s="629"/>
      <c r="G64" s="629"/>
      <c r="H64" s="629"/>
      <c r="I64" s="629"/>
      <c r="J64" s="629"/>
      <c r="K64" s="629"/>
      <c r="L64" s="629"/>
      <c r="M64" s="816"/>
      <c r="N64" s="852" t="s">
        <v>1</v>
      </c>
    </row>
    <row r="65" spans="1:14" s="93" customFormat="1" ht="12.75" customHeight="1">
      <c r="A65" s="172"/>
      <c r="B65" s="173"/>
      <c r="C65" s="173"/>
      <c r="D65" s="173"/>
      <c r="E65" s="173"/>
      <c r="F65" s="173"/>
      <c r="G65" s="173"/>
      <c r="H65" s="173"/>
      <c r="I65" s="173"/>
      <c r="J65" s="173"/>
      <c r="K65" s="173"/>
      <c r="L65" s="173"/>
      <c r="M65" s="152"/>
      <c r="N65" s="403"/>
    </row>
    <row r="66" spans="1:14" s="21" customFormat="1" ht="20.100000000000001" customHeight="1">
      <c r="A66" s="157"/>
      <c r="B66" s="157"/>
      <c r="C66" s="157"/>
      <c r="D66" s="1039" t="s">
        <v>457</v>
      </c>
      <c r="E66" s="1039"/>
      <c r="F66" s="1039"/>
      <c r="G66" s="820" t="s">
        <v>483</v>
      </c>
      <c r="H66" s="1039" t="s">
        <v>487</v>
      </c>
      <c r="I66" s="1039"/>
      <c r="J66" s="1039" t="s">
        <v>507</v>
      </c>
      <c r="K66" s="1039"/>
      <c r="L66" s="768" t="s">
        <v>431</v>
      </c>
      <c r="M66" s="174"/>
      <c r="N66" s="404"/>
    </row>
    <row r="67" spans="1:14" s="21" customFormat="1" ht="39.9" customHeight="1">
      <c r="A67" s="1091" t="s">
        <v>806</v>
      </c>
      <c r="B67" s="1091"/>
      <c r="C67" s="1091"/>
      <c r="D67" s="1037" t="s">
        <v>871</v>
      </c>
      <c r="E67" s="1037"/>
      <c r="F67" s="1037"/>
      <c r="G67" s="768" t="s">
        <v>509</v>
      </c>
      <c r="H67" s="960" t="s">
        <v>39</v>
      </c>
      <c r="I67" s="960"/>
      <c r="J67" s="1087" t="s">
        <v>510</v>
      </c>
      <c r="K67" s="1087"/>
      <c r="L67" s="820" t="s">
        <v>506</v>
      </c>
      <c r="M67" s="822">
        <v>13.2</v>
      </c>
      <c r="N67" s="863">
        <f>ROUNDUP(M67*$A$1,2)</f>
        <v>26.4</v>
      </c>
    </row>
    <row r="68" spans="1:14" s="21" customFormat="1" ht="47.25" customHeight="1">
      <c r="A68" s="1091" t="s">
        <v>807</v>
      </c>
      <c r="B68" s="1091"/>
      <c r="C68" s="1091"/>
      <c r="D68" s="1037" t="s">
        <v>511</v>
      </c>
      <c r="E68" s="1037"/>
      <c r="F68" s="1037"/>
      <c r="G68" s="768" t="s">
        <v>508</v>
      </c>
      <c r="H68" s="1087" t="s">
        <v>513</v>
      </c>
      <c r="I68" s="1087"/>
      <c r="J68" s="1087" t="s">
        <v>512</v>
      </c>
      <c r="K68" s="1087"/>
      <c r="L68" s="830" t="s">
        <v>514</v>
      </c>
      <c r="M68" s="822">
        <v>31.6</v>
      </c>
      <c r="N68" s="863">
        <f>ROUNDUP(M68*$A$1,2)</f>
        <v>63.2</v>
      </c>
    </row>
    <row r="69" spans="1:14" s="21" customFormat="1" ht="46.5" customHeight="1">
      <c r="A69" s="1091" t="s">
        <v>808</v>
      </c>
      <c r="B69" s="1091"/>
      <c r="C69" s="1091"/>
      <c r="D69" s="1037" t="s">
        <v>968</v>
      </c>
      <c r="E69" s="1037"/>
      <c r="F69" s="1037"/>
      <c r="G69" s="768" t="s">
        <v>509</v>
      </c>
      <c r="H69" s="1090" t="s">
        <v>1176</v>
      </c>
      <c r="I69" s="1090"/>
      <c r="J69" s="1087" t="s">
        <v>1177</v>
      </c>
      <c r="K69" s="1087"/>
      <c r="L69" s="838" t="s">
        <v>515</v>
      </c>
      <c r="M69" s="822">
        <v>50</v>
      </c>
      <c r="N69" s="863">
        <f>ROUNDUP(M69*$A$1,2)</f>
        <v>100</v>
      </c>
    </row>
    <row r="70" spans="1:14" s="21" customFormat="1" ht="13.5" customHeight="1">
      <c r="A70" s="157"/>
      <c r="B70" s="157"/>
      <c r="C70" s="157"/>
      <c r="D70" s="575"/>
      <c r="E70" s="575"/>
      <c r="F70" s="575"/>
      <c r="G70" s="575"/>
      <c r="H70" s="575"/>
      <c r="I70" s="575"/>
      <c r="J70" s="575"/>
      <c r="K70" s="575"/>
      <c r="L70" s="575"/>
      <c r="M70" s="99"/>
      <c r="N70" s="404"/>
    </row>
    <row r="71" spans="1:14" s="21" customFormat="1" ht="15" customHeight="1">
      <c r="A71" s="850"/>
      <c r="B71" s="850"/>
      <c r="C71" s="851"/>
      <c r="D71" s="629" t="s">
        <v>485</v>
      </c>
      <c r="E71" s="629"/>
      <c r="F71" s="629"/>
      <c r="G71" s="629"/>
      <c r="H71" s="629"/>
      <c r="I71" s="629"/>
      <c r="J71" s="629"/>
      <c r="K71" s="629"/>
      <c r="L71" s="629"/>
      <c r="M71" s="816"/>
      <c r="N71" s="852" t="s">
        <v>1</v>
      </c>
    </row>
    <row r="72" spans="1:14" s="171" customFormat="1" ht="19.5" customHeight="1">
      <c r="A72" s="169"/>
      <c r="B72" s="169"/>
      <c r="C72" s="169"/>
      <c r="D72" s="1098" t="s">
        <v>488</v>
      </c>
      <c r="E72" s="1099"/>
      <c r="F72" s="1099"/>
      <c r="G72" s="1099"/>
      <c r="H72" s="1099"/>
      <c r="I72" s="1099"/>
      <c r="J72" s="1099"/>
      <c r="K72" s="1099"/>
      <c r="L72" s="1099"/>
      <c r="M72" s="170"/>
      <c r="N72" s="405"/>
    </row>
    <row r="73" spans="1:14" s="21" customFormat="1" ht="33.75" customHeight="1">
      <c r="A73" s="157"/>
      <c r="B73" s="157"/>
      <c r="C73" s="157"/>
      <c r="D73" s="1039" t="s">
        <v>225</v>
      </c>
      <c r="E73" s="1039"/>
      <c r="F73" s="1039" t="s">
        <v>486</v>
      </c>
      <c r="G73" s="1039"/>
      <c r="H73" s="1039" t="s">
        <v>487</v>
      </c>
      <c r="I73" s="1039"/>
      <c r="J73" s="768" t="s">
        <v>493</v>
      </c>
      <c r="K73" s="768" t="s">
        <v>494</v>
      </c>
      <c r="L73" s="768" t="s">
        <v>431</v>
      </c>
      <c r="M73" s="174"/>
      <c r="N73" s="404"/>
    </row>
    <row r="74" spans="1:14" s="21" customFormat="1" ht="30.75" customHeight="1">
      <c r="A74" s="1109" t="s">
        <v>907</v>
      </c>
      <c r="B74" s="1109"/>
      <c r="C74" s="1109"/>
      <c r="D74" s="1039" t="s">
        <v>503</v>
      </c>
      <c r="E74" s="1039"/>
      <c r="F74" s="1039" t="s">
        <v>490</v>
      </c>
      <c r="G74" s="1039"/>
      <c r="H74" s="1087" t="s">
        <v>495</v>
      </c>
      <c r="I74" s="1087"/>
      <c r="J74" s="1087" t="s">
        <v>491</v>
      </c>
      <c r="K74" s="839" t="s">
        <v>498</v>
      </c>
      <c r="L74" s="1037" t="s">
        <v>489</v>
      </c>
      <c r="M74" s="822">
        <v>64.8</v>
      </c>
      <c r="N74" s="857">
        <f>ROUNDUP(M74*$A$1,2)</f>
        <v>129.6</v>
      </c>
    </row>
    <row r="75" spans="1:14" s="21" customFormat="1" ht="30" customHeight="1">
      <c r="A75" s="1091" t="s">
        <v>908</v>
      </c>
      <c r="B75" s="1091"/>
      <c r="C75" s="1091"/>
      <c r="D75" s="1039"/>
      <c r="E75" s="1039"/>
      <c r="F75" s="1039" t="s">
        <v>501</v>
      </c>
      <c r="G75" s="1039"/>
      <c r="H75" s="1087" t="s">
        <v>496</v>
      </c>
      <c r="I75" s="1087"/>
      <c r="J75" s="1087"/>
      <c r="K75" s="839" t="s">
        <v>499</v>
      </c>
      <c r="L75" s="1037"/>
      <c r="M75" s="822">
        <v>113.2</v>
      </c>
      <c r="N75" s="857">
        <f>ROUNDUP(M75*$A$1,2)</f>
        <v>226.4</v>
      </c>
    </row>
    <row r="76" spans="1:14" s="21" customFormat="1" ht="30.75" customHeight="1">
      <c r="A76" s="9"/>
      <c r="B76" s="1091" t="s">
        <v>961</v>
      </c>
      <c r="C76" s="1097"/>
      <c r="D76" s="1039" t="s">
        <v>504</v>
      </c>
      <c r="E76" s="964"/>
      <c r="F76" s="1039" t="s">
        <v>962</v>
      </c>
      <c r="G76" s="964"/>
      <c r="H76" s="1087" t="s">
        <v>963</v>
      </c>
      <c r="I76" s="964"/>
      <c r="J76" s="829" t="s">
        <v>492</v>
      </c>
      <c r="K76" s="840" t="s">
        <v>964</v>
      </c>
      <c r="L76" s="1037"/>
      <c r="M76" s="822">
        <v>314</v>
      </c>
      <c r="N76" s="863">
        <f>ROUNDUP(M76*$A$1,2)</f>
        <v>628</v>
      </c>
    </row>
    <row r="77" spans="1:14" s="21" customFormat="1" ht="35.1" customHeight="1">
      <c r="A77" s="1115" t="s">
        <v>804</v>
      </c>
      <c r="B77" s="1115"/>
      <c r="C77" s="1115"/>
      <c r="D77" s="964"/>
      <c r="E77" s="964"/>
      <c r="F77" s="1039" t="s">
        <v>502</v>
      </c>
      <c r="G77" s="1039"/>
      <c r="H77" s="1087" t="s">
        <v>497</v>
      </c>
      <c r="I77" s="1087"/>
      <c r="J77" s="1086" t="s">
        <v>492</v>
      </c>
      <c r="K77" s="839" t="s">
        <v>500</v>
      </c>
      <c r="L77" s="1037"/>
      <c r="M77" s="822">
        <v>511.7</v>
      </c>
      <c r="N77" s="863">
        <f>ROUNDUP(M77*$A$1,2)</f>
        <v>1023.4</v>
      </c>
    </row>
    <row r="78" spans="1:14" s="21" customFormat="1" ht="39.9" customHeight="1">
      <c r="A78" s="1091" t="s">
        <v>805</v>
      </c>
      <c r="B78" s="1091"/>
      <c r="C78" s="1091"/>
      <c r="D78" s="964"/>
      <c r="E78" s="964"/>
      <c r="F78" s="1039" t="s">
        <v>505</v>
      </c>
      <c r="G78" s="1039"/>
      <c r="H78" s="1087" t="s">
        <v>495</v>
      </c>
      <c r="I78" s="1087"/>
      <c r="J78" s="1086"/>
      <c r="K78" s="839" t="s">
        <v>498</v>
      </c>
      <c r="L78" s="820" t="s">
        <v>516</v>
      </c>
      <c r="M78" s="822">
        <v>129.9</v>
      </c>
      <c r="N78" s="863">
        <f>ROUNDUP(M78*$A$1,2)</f>
        <v>259.8</v>
      </c>
    </row>
    <row r="79" spans="1:14" s="7" customFormat="1" ht="18" customHeight="1">
      <c r="A79" s="157"/>
      <c r="B79" s="157"/>
      <c r="C79" s="157"/>
      <c r="D79" s="575"/>
      <c r="E79" s="575"/>
      <c r="F79" s="575"/>
      <c r="G79" s="575"/>
      <c r="H79" s="575"/>
      <c r="I79" s="575"/>
      <c r="J79" s="575"/>
      <c r="K79" s="575"/>
      <c r="L79" s="575"/>
      <c r="M79" s="99"/>
      <c r="N79" s="402"/>
    </row>
    <row r="80" spans="1:14" ht="24.9" customHeight="1">
      <c r="A80" s="815"/>
      <c r="B80" s="815"/>
      <c r="C80" s="815" t="s">
        <v>552</v>
      </c>
      <c r="D80" s="815"/>
      <c r="E80" s="815"/>
      <c r="F80" s="815"/>
      <c r="G80" s="815"/>
      <c r="H80" s="815"/>
      <c r="I80" s="815"/>
      <c r="J80" s="815"/>
      <c r="K80" s="815"/>
      <c r="L80" s="815"/>
      <c r="M80" s="816"/>
      <c r="N80" s="853"/>
    </row>
    <row r="81" spans="1:16" s="9" customFormat="1" ht="36" customHeight="1">
      <c r="A81" s="172"/>
      <c r="B81" s="173"/>
      <c r="C81" s="1031" t="s">
        <v>553</v>
      </c>
      <c r="D81" s="1031"/>
      <c r="E81" s="1031"/>
      <c r="F81" s="1031"/>
      <c r="G81" s="1031"/>
      <c r="H81" s="1031"/>
      <c r="I81" s="1031"/>
      <c r="J81" s="1031"/>
      <c r="K81" s="1031"/>
      <c r="L81" s="1031"/>
      <c r="M81" s="175"/>
      <c r="N81" s="406"/>
      <c r="O81" s="176"/>
      <c r="P81" s="176"/>
    </row>
    <row r="82" spans="1:16" s="21" customFormat="1" ht="14.25" customHeight="1">
      <c r="A82" s="850"/>
      <c r="B82" s="850"/>
      <c r="C82" s="851"/>
      <c r="D82" s="629" t="s">
        <v>1013</v>
      </c>
      <c r="E82" s="629"/>
      <c r="F82" s="629"/>
      <c r="G82" s="629"/>
      <c r="H82" s="629"/>
      <c r="I82" s="629"/>
      <c r="J82" s="629"/>
      <c r="K82" s="629"/>
      <c r="L82" s="629"/>
      <c r="M82" s="816"/>
      <c r="N82" s="852" t="s">
        <v>1</v>
      </c>
    </row>
    <row r="83" spans="1:16" s="9" customFormat="1" ht="9.75" customHeight="1">
      <c r="A83" s="151"/>
      <c r="B83" s="151"/>
      <c r="C83" s="151"/>
      <c r="D83" s="128"/>
      <c r="E83" s="128"/>
      <c r="F83" s="128"/>
      <c r="G83" s="128"/>
      <c r="H83" s="128"/>
      <c r="I83" s="128"/>
      <c r="J83" s="128"/>
      <c r="K83" s="128"/>
      <c r="L83" s="128"/>
      <c r="M83" s="152"/>
      <c r="N83" s="401"/>
    </row>
    <row r="84" spans="1:16" s="21" customFormat="1" ht="24.9" customHeight="1">
      <c r="A84" s="157"/>
      <c r="B84" s="157"/>
      <c r="C84" s="157"/>
      <c r="D84" s="1039" t="s">
        <v>530</v>
      </c>
      <c r="E84" s="1039"/>
      <c r="F84" s="1039" t="s">
        <v>487</v>
      </c>
      <c r="G84" s="1039"/>
      <c r="H84" s="1039" t="s">
        <v>531</v>
      </c>
      <c r="I84" s="1039"/>
      <c r="J84" s="768" t="s">
        <v>433</v>
      </c>
      <c r="K84" s="1039" t="s">
        <v>431</v>
      </c>
      <c r="L84" s="1039"/>
      <c r="M84" s="174"/>
      <c r="N84" s="404"/>
    </row>
    <row r="85" spans="1:16" s="9" customFormat="1" ht="45" customHeight="1">
      <c r="A85" s="172"/>
      <c r="B85" s="1088" t="s">
        <v>100</v>
      </c>
      <c r="C85" s="1088"/>
      <c r="D85" s="1087" t="s">
        <v>532</v>
      </c>
      <c r="E85" s="1087"/>
      <c r="F85" s="1114" t="s">
        <v>533</v>
      </c>
      <c r="G85" s="1114"/>
      <c r="H85" s="1114">
        <v>1</v>
      </c>
      <c r="I85" s="1114"/>
      <c r="J85" s="837"/>
      <c r="K85" s="1116" t="s">
        <v>540</v>
      </c>
      <c r="L85" s="1116"/>
      <c r="M85" s="841">
        <v>4.4000000000000004</v>
      </c>
      <c r="N85" s="863">
        <f>ROUNDUP(M85*$A$1,2)</f>
        <v>8.8000000000000007</v>
      </c>
    </row>
    <row r="86" spans="1:16" ht="30" customHeight="1">
      <c r="A86" s="163"/>
      <c r="B86" s="1118" t="s">
        <v>50</v>
      </c>
      <c r="C86" s="1118"/>
      <c r="D86" s="1087" t="s">
        <v>534</v>
      </c>
      <c r="E86" s="1087"/>
      <c r="F86" s="1114" t="s">
        <v>535</v>
      </c>
      <c r="G86" s="1114"/>
      <c r="H86" s="1114"/>
      <c r="I86" s="1114"/>
      <c r="J86" s="768">
        <v>44</v>
      </c>
      <c r="K86" s="1116"/>
      <c r="L86" s="1116"/>
      <c r="M86" s="841">
        <v>7</v>
      </c>
      <c r="N86" s="863">
        <f>ROUNDUP(M86*$A$1,2)</f>
        <v>14</v>
      </c>
    </row>
    <row r="87" spans="1:16" s="21" customFormat="1" ht="30" customHeight="1">
      <c r="A87" s="156"/>
      <c r="B87" s="1088" t="s">
        <v>42</v>
      </c>
      <c r="C87" s="1088"/>
      <c r="D87" s="1087" t="s">
        <v>536</v>
      </c>
      <c r="E87" s="1087"/>
      <c r="F87" s="1087" t="s">
        <v>537</v>
      </c>
      <c r="G87" s="1087"/>
      <c r="H87" s="1114"/>
      <c r="I87" s="1114"/>
      <c r="J87" s="768">
        <v>40</v>
      </c>
      <c r="K87" s="1116"/>
      <c r="L87" s="1116"/>
      <c r="M87" s="842">
        <v>13</v>
      </c>
      <c r="N87" s="863">
        <f>ROUNDUP(M87*$A$1,2)</f>
        <v>26</v>
      </c>
    </row>
    <row r="88" spans="1:16" s="21" customFormat="1" ht="30" customHeight="1">
      <c r="A88" s="156"/>
      <c r="B88" s="1088" t="s">
        <v>43</v>
      </c>
      <c r="C88" s="1088"/>
      <c r="D88" s="1087" t="s">
        <v>538</v>
      </c>
      <c r="E88" s="1087"/>
      <c r="F88" s="1087" t="s">
        <v>539</v>
      </c>
      <c r="G88" s="1087"/>
      <c r="H88" s="1114"/>
      <c r="I88" s="1114"/>
      <c r="J88" s="768">
        <v>40</v>
      </c>
      <c r="K88" s="1116"/>
      <c r="L88" s="1116"/>
      <c r="M88" s="842">
        <v>17.8</v>
      </c>
      <c r="N88" s="863">
        <f>ROUNDUP(M88*$A$1,2)</f>
        <v>35.6</v>
      </c>
    </row>
    <row r="89" spans="1:16" s="93" customFormat="1" ht="15.75" customHeight="1">
      <c r="A89" s="156"/>
      <c r="B89" s="177"/>
      <c r="C89" s="177"/>
      <c r="D89" s="182"/>
      <c r="E89" s="182"/>
      <c r="F89" s="182"/>
      <c r="G89" s="182"/>
      <c r="H89" s="530"/>
      <c r="I89" s="530"/>
      <c r="J89" s="181"/>
      <c r="K89" s="527"/>
      <c r="L89" s="527"/>
      <c r="M89" s="180"/>
      <c r="N89" s="876"/>
    </row>
    <row r="90" spans="1:16" ht="35.1" customHeight="1">
      <c r="A90" s="154"/>
      <c r="B90" s="1088" t="s">
        <v>32</v>
      </c>
      <c r="C90" s="1088"/>
      <c r="D90" s="1087" t="s">
        <v>534</v>
      </c>
      <c r="E90" s="1087"/>
      <c r="F90" s="1114" t="s">
        <v>542</v>
      </c>
      <c r="G90" s="1114"/>
      <c r="H90" s="1087">
        <v>2</v>
      </c>
      <c r="I90" s="1087"/>
      <c r="J90" s="768">
        <v>40</v>
      </c>
      <c r="K90" s="1120" t="s">
        <v>541</v>
      </c>
      <c r="L90" s="1120"/>
      <c r="M90" s="843">
        <v>8.4</v>
      </c>
      <c r="N90" s="863">
        <f>ROUNDUP(M90*$A$1,2)</f>
        <v>16.8</v>
      </c>
    </row>
    <row r="91" spans="1:16" s="93" customFormat="1" ht="15.75" customHeight="1">
      <c r="A91" s="156"/>
      <c r="B91" s="177"/>
      <c r="C91" s="177"/>
      <c r="D91" s="182"/>
      <c r="E91" s="182"/>
      <c r="F91" s="182"/>
      <c r="G91" s="182"/>
      <c r="H91" s="530"/>
      <c r="I91" s="530"/>
      <c r="J91" s="181"/>
      <c r="K91" s="527"/>
      <c r="L91" s="527"/>
      <c r="M91" s="180"/>
      <c r="N91" s="876"/>
    </row>
    <row r="92" spans="1:16" s="93" customFormat="1" ht="57.75" customHeight="1">
      <c r="A92" s="154"/>
      <c r="B92" s="1088" t="s">
        <v>28</v>
      </c>
      <c r="C92" s="1088"/>
      <c r="D92" s="1087" t="s">
        <v>543</v>
      </c>
      <c r="E92" s="1087"/>
      <c r="F92" s="1087" t="s">
        <v>544</v>
      </c>
      <c r="G92" s="1087"/>
      <c r="H92" s="1087">
        <v>4</v>
      </c>
      <c r="I92" s="1087"/>
      <c r="J92" s="768">
        <v>40</v>
      </c>
      <c r="K92" s="1120" t="s">
        <v>865</v>
      </c>
      <c r="L92" s="1120"/>
      <c r="M92" s="843">
        <v>26</v>
      </c>
      <c r="N92" s="863">
        <f>ROUNDUP(M92*$A$1,2)</f>
        <v>52</v>
      </c>
    </row>
    <row r="93" spans="1:16" s="93" customFormat="1" ht="15.75" customHeight="1">
      <c r="A93" s="156"/>
      <c r="B93" s="177"/>
      <c r="C93" s="177"/>
      <c r="D93" s="182"/>
      <c r="E93" s="182"/>
      <c r="F93" s="182"/>
      <c r="G93" s="182"/>
      <c r="H93" s="182"/>
      <c r="I93" s="182"/>
      <c r="J93" s="166"/>
      <c r="K93" s="529"/>
      <c r="L93" s="529"/>
      <c r="M93" s="528"/>
      <c r="N93" s="453"/>
    </row>
    <row r="94" spans="1:16" s="93" customFormat="1" ht="30" customHeight="1">
      <c r="A94" s="156"/>
      <c r="B94" s="1088" t="s">
        <v>1309</v>
      </c>
      <c r="C94" s="1089"/>
      <c r="D94" s="1087" t="s">
        <v>534</v>
      </c>
      <c r="E94" s="1087"/>
      <c r="F94" s="1087" t="s">
        <v>542</v>
      </c>
      <c r="G94" s="1087"/>
      <c r="H94" s="1087">
        <v>1</v>
      </c>
      <c r="I94" s="898"/>
      <c r="J94" s="768"/>
      <c r="K94" s="1116" t="s">
        <v>1311</v>
      </c>
      <c r="L94" s="1117"/>
      <c r="M94" s="843">
        <v>10</v>
      </c>
      <c r="N94" s="863">
        <f>ROUNDUP(M94*$A$1,2)</f>
        <v>20</v>
      </c>
    </row>
    <row r="95" spans="1:16" s="93" customFormat="1" ht="30" customHeight="1">
      <c r="A95" s="156"/>
      <c r="B95" s="1088" t="s">
        <v>1306</v>
      </c>
      <c r="C95" s="1088"/>
      <c r="D95" s="1087" t="s">
        <v>536</v>
      </c>
      <c r="E95" s="1087"/>
      <c r="F95" s="1087" t="s">
        <v>542</v>
      </c>
      <c r="G95" s="1087"/>
      <c r="H95" s="1087">
        <v>1</v>
      </c>
      <c r="I95" s="1087"/>
      <c r="J95" s="768"/>
      <c r="K95" s="1117"/>
      <c r="L95" s="1117"/>
      <c r="M95" s="843">
        <v>16.7</v>
      </c>
      <c r="N95" s="863">
        <f>ROUNDUP(M95*$A$1,2)</f>
        <v>33.4</v>
      </c>
    </row>
    <row r="96" spans="1:16" s="93" customFormat="1" ht="30" customHeight="1">
      <c r="A96" s="156"/>
      <c r="B96" s="1088" t="s">
        <v>1307</v>
      </c>
      <c r="C96" s="1088"/>
      <c r="D96" s="1087" t="s">
        <v>538</v>
      </c>
      <c r="E96" s="1087"/>
      <c r="F96" s="1087" t="s">
        <v>542</v>
      </c>
      <c r="G96" s="1087"/>
      <c r="H96" s="1039" t="s">
        <v>1310</v>
      </c>
      <c r="I96" s="987"/>
      <c r="J96" s="768"/>
      <c r="K96" s="1117"/>
      <c r="L96" s="1117"/>
      <c r="M96" s="843">
        <v>23</v>
      </c>
      <c r="N96" s="863">
        <f>ROUNDUP(M96*$A$1,2)</f>
        <v>46</v>
      </c>
    </row>
    <row r="97" spans="1:14" s="93" customFormat="1" ht="30" customHeight="1">
      <c r="A97" s="156"/>
      <c r="B97" s="1088" t="s">
        <v>1308</v>
      </c>
      <c r="C97" s="1089"/>
      <c r="D97" s="1087" t="s">
        <v>543</v>
      </c>
      <c r="E97" s="1087"/>
      <c r="F97" s="1087" t="s">
        <v>542</v>
      </c>
      <c r="G97" s="1087"/>
      <c r="H97" s="1039" t="s">
        <v>1310</v>
      </c>
      <c r="I97" s="987"/>
      <c r="J97" s="768"/>
      <c r="K97" s="1117"/>
      <c r="L97" s="1117"/>
      <c r="M97" s="843">
        <v>28.4</v>
      </c>
      <c r="N97" s="863">
        <f>ROUNDUP(M97*$A$1,2)</f>
        <v>56.8</v>
      </c>
    </row>
    <row r="98" spans="1:14" s="93" customFormat="1" ht="16.5" customHeight="1">
      <c r="A98" s="156"/>
      <c r="B98" s="177"/>
      <c r="C98" s="177"/>
      <c r="D98" s="178"/>
      <c r="E98" s="178"/>
      <c r="F98" s="178"/>
      <c r="G98" s="178"/>
      <c r="H98" s="178"/>
      <c r="I98" s="178"/>
      <c r="J98" s="179"/>
      <c r="K98" s="844"/>
      <c r="L98" s="844"/>
      <c r="M98" s="180"/>
      <c r="N98" s="402"/>
    </row>
    <row r="99" spans="1:14" s="21" customFormat="1" ht="14.25" customHeight="1">
      <c r="A99" s="850"/>
      <c r="B99" s="850"/>
      <c r="C99" s="851"/>
      <c r="D99" s="854" t="s">
        <v>1014</v>
      </c>
      <c r="E99" s="854"/>
      <c r="F99" s="854"/>
      <c r="G99" s="854"/>
      <c r="H99" s="854"/>
      <c r="I99" s="854"/>
      <c r="J99" s="854"/>
      <c r="K99" s="854"/>
      <c r="L99" s="854"/>
      <c r="M99" s="855"/>
      <c r="N99" s="856" t="s">
        <v>1</v>
      </c>
    </row>
    <row r="100" spans="1:14" s="93" customFormat="1" ht="10.5" customHeight="1">
      <c r="A100" s="156"/>
      <c r="B100" s="177"/>
      <c r="C100" s="177"/>
      <c r="D100" s="845"/>
      <c r="E100" s="845"/>
      <c r="F100" s="845"/>
      <c r="G100" s="845"/>
      <c r="H100" s="845"/>
      <c r="I100" s="845"/>
      <c r="J100" s="846"/>
      <c r="K100" s="847"/>
      <c r="L100" s="847"/>
      <c r="M100" s="180"/>
      <c r="N100" s="402"/>
    </row>
    <row r="101" spans="1:14" s="21" customFormat="1" ht="24.9" customHeight="1">
      <c r="A101" s="157"/>
      <c r="B101" s="157"/>
      <c r="C101" s="157"/>
      <c r="D101" s="1039" t="s">
        <v>530</v>
      </c>
      <c r="E101" s="1039"/>
      <c r="F101" s="1039" t="s">
        <v>487</v>
      </c>
      <c r="G101" s="1039"/>
      <c r="H101" s="1039" t="s">
        <v>531</v>
      </c>
      <c r="I101" s="1039"/>
      <c r="J101" s="768" t="s">
        <v>433</v>
      </c>
      <c r="K101" s="1039" t="s">
        <v>431</v>
      </c>
      <c r="L101" s="1039"/>
      <c r="M101" s="174"/>
      <c r="N101" s="404"/>
    </row>
    <row r="102" spans="1:14" s="21" customFormat="1" ht="35.1" customHeight="1">
      <c r="A102" s="156"/>
      <c r="B102" s="1110" t="s">
        <v>17</v>
      </c>
      <c r="C102" s="1110"/>
      <c r="D102" s="1087" t="s">
        <v>536</v>
      </c>
      <c r="E102" s="1087"/>
      <c r="F102" s="1087" t="s">
        <v>537</v>
      </c>
      <c r="G102" s="1087"/>
      <c r="H102" s="1039">
        <v>1</v>
      </c>
      <c r="I102" s="1039"/>
      <c r="J102" s="768">
        <v>30</v>
      </c>
      <c r="K102" s="1120" t="s">
        <v>1370</v>
      </c>
      <c r="L102" s="1120"/>
      <c r="M102" s="842">
        <v>30.7</v>
      </c>
      <c r="N102" s="863">
        <f>ROUNDUP(M102*$A$1,2)</f>
        <v>61.4</v>
      </c>
    </row>
    <row r="103" spans="1:14" ht="35.1" customHeight="1">
      <c r="A103" s="156"/>
      <c r="B103" s="1110" t="s">
        <v>1011</v>
      </c>
      <c r="C103" s="1110"/>
      <c r="D103" s="1087" t="s">
        <v>538</v>
      </c>
      <c r="E103" s="1087"/>
      <c r="F103" s="1087" t="s">
        <v>539</v>
      </c>
      <c r="G103" s="1087"/>
      <c r="H103" s="1039">
        <v>1</v>
      </c>
      <c r="I103" s="1039"/>
      <c r="J103" s="768">
        <v>10</v>
      </c>
      <c r="K103" s="1120"/>
      <c r="L103" s="1120"/>
      <c r="M103" s="842">
        <v>51.4</v>
      </c>
      <c r="N103" s="863">
        <f>ROUNDUP(M103*$A$1,2)</f>
        <v>102.8</v>
      </c>
    </row>
    <row r="104" spans="1:14" s="493" customFormat="1" ht="35.1" customHeight="1">
      <c r="A104" s="156"/>
      <c r="B104" s="1110" t="s">
        <v>1012</v>
      </c>
      <c r="C104" s="1110"/>
      <c r="D104" s="1087" t="s">
        <v>538</v>
      </c>
      <c r="E104" s="1087"/>
      <c r="F104" s="1087" t="s">
        <v>539</v>
      </c>
      <c r="G104" s="1087"/>
      <c r="H104" s="1039">
        <v>1</v>
      </c>
      <c r="I104" s="1039"/>
      <c r="J104" s="768">
        <v>10</v>
      </c>
      <c r="K104" s="1121"/>
      <c r="L104" s="1121"/>
      <c r="M104" s="842">
        <v>47</v>
      </c>
      <c r="N104" s="863">
        <f>ROUNDUP(M104*$A$1,2)</f>
        <v>94</v>
      </c>
    </row>
    <row r="105" spans="1:14" s="7" customFormat="1" ht="15.75" customHeight="1">
      <c r="A105" s="156"/>
      <c r="B105" s="177"/>
      <c r="C105" s="177"/>
      <c r="D105" s="182"/>
      <c r="E105" s="182"/>
      <c r="F105" s="182"/>
      <c r="G105" s="182"/>
      <c r="H105" s="848"/>
      <c r="I105" s="848"/>
      <c r="J105" s="181"/>
      <c r="K105" s="529"/>
      <c r="L105" s="529"/>
      <c r="M105" s="849"/>
      <c r="N105" s="876"/>
    </row>
    <row r="106" spans="1:14" ht="57" customHeight="1">
      <c r="A106" s="156"/>
      <c r="B106" s="1110" t="s">
        <v>0</v>
      </c>
      <c r="C106" s="1110"/>
      <c r="D106" s="1087" t="s">
        <v>543</v>
      </c>
      <c r="E106" s="1087"/>
      <c r="F106" s="1087" t="s">
        <v>546</v>
      </c>
      <c r="G106" s="1087"/>
      <c r="H106" s="1087">
        <v>9</v>
      </c>
      <c r="I106" s="1087"/>
      <c r="J106" s="768">
        <v>10</v>
      </c>
      <c r="K106" s="1122" t="s">
        <v>1369</v>
      </c>
      <c r="L106" s="1122"/>
      <c r="M106" s="843">
        <v>57.4</v>
      </c>
      <c r="N106" s="863">
        <f>ROUNDUP(M106*$A$1,2)</f>
        <v>114.8</v>
      </c>
    </row>
    <row r="107" spans="1:14" s="495" customFormat="1" ht="57" customHeight="1">
      <c r="A107" s="156"/>
      <c r="B107" s="1110" t="s">
        <v>1041</v>
      </c>
      <c r="C107" s="1110"/>
      <c r="D107" s="1087" t="s">
        <v>543</v>
      </c>
      <c r="E107" s="1087"/>
      <c r="F107" s="1087" t="s">
        <v>546</v>
      </c>
      <c r="G107" s="1087"/>
      <c r="H107" s="1087">
        <v>9</v>
      </c>
      <c r="I107" s="898"/>
      <c r="J107" s="768"/>
      <c r="K107" s="1122"/>
      <c r="L107" s="1122"/>
      <c r="M107" s="843">
        <v>77.8</v>
      </c>
      <c r="N107" s="863">
        <f>ROUNDUP(M107*$A$1,2)</f>
        <v>155.6</v>
      </c>
    </row>
    <row r="108" spans="1:14" ht="67.5" customHeight="1">
      <c r="A108" s="156"/>
      <c r="B108" s="1110" t="s">
        <v>18</v>
      </c>
      <c r="C108" s="1110"/>
      <c r="D108" s="1087" t="s">
        <v>548</v>
      </c>
      <c r="E108" s="1087"/>
      <c r="F108" s="1087" t="s">
        <v>547</v>
      </c>
      <c r="G108" s="1087"/>
      <c r="H108" s="1087">
        <v>18</v>
      </c>
      <c r="I108" s="1087"/>
      <c r="J108" s="768">
        <v>5</v>
      </c>
      <c r="K108" s="1122"/>
      <c r="L108" s="1122"/>
      <c r="M108" s="843">
        <v>103.9</v>
      </c>
      <c r="N108" s="863">
        <f>ROUNDUP(M108*$A$1,2)</f>
        <v>207.8</v>
      </c>
    </row>
    <row r="109" spans="1:14" s="93" customFormat="1" ht="15.75" customHeight="1">
      <c r="A109" s="156"/>
      <c r="B109" s="177"/>
      <c r="C109" s="177"/>
      <c r="D109" s="182"/>
      <c r="E109" s="182"/>
      <c r="F109" s="182"/>
      <c r="G109" s="182"/>
      <c r="H109" s="182"/>
      <c r="I109" s="182"/>
      <c r="J109" s="181"/>
      <c r="K109" s="183"/>
      <c r="L109" s="183"/>
      <c r="M109" s="180"/>
      <c r="N109" s="402"/>
    </row>
    <row r="110" spans="1:14" s="21" customFormat="1" ht="14.25" customHeight="1">
      <c r="A110" s="850"/>
      <c r="B110" s="850"/>
      <c r="C110" s="851"/>
      <c r="D110" s="629" t="s">
        <v>1015</v>
      </c>
      <c r="E110" s="629"/>
      <c r="F110" s="629"/>
      <c r="G110" s="629"/>
      <c r="H110" s="629"/>
      <c r="I110" s="629"/>
      <c r="J110" s="629"/>
      <c r="K110" s="629"/>
      <c r="L110" s="629"/>
      <c r="M110" s="816"/>
      <c r="N110" s="852" t="s">
        <v>1</v>
      </c>
    </row>
    <row r="111" spans="1:14" s="93" customFormat="1" ht="9.75" customHeight="1">
      <c r="A111" s="156"/>
      <c r="B111" s="177"/>
      <c r="C111" s="177"/>
      <c r="D111" s="182"/>
      <c r="E111" s="182"/>
      <c r="F111" s="182"/>
      <c r="G111" s="182"/>
      <c r="H111" s="182"/>
      <c r="I111" s="182"/>
      <c r="J111" s="181"/>
      <c r="K111" s="183"/>
      <c r="L111" s="183"/>
      <c r="M111" s="180"/>
      <c r="N111" s="402"/>
    </row>
    <row r="112" spans="1:14" s="21" customFormat="1" ht="20.100000000000001" customHeight="1">
      <c r="A112" s="157"/>
      <c r="B112" s="157"/>
      <c r="C112" s="157"/>
      <c r="D112" s="1039" t="s">
        <v>530</v>
      </c>
      <c r="E112" s="1039"/>
      <c r="F112" s="1039" t="s">
        <v>487</v>
      </c>
      <c r="G112" s="1039"/>
      <c r="H112" s="1039" t="s">
        <v>550</v>
      </c>
      <c r="I112" s="1039"/>
      <c r="J112" s="768" t="s">
        <v>433</v>
      </c>
      <c r="K112" s="1039" t="s">
        <v>431</v>
      </c>
      <c r="L112" s="1039"/>
      <c r="M112" s="174"/>
      <c r="N112" s="404"/>
    </row>
    <row r="113" spans="1:14" ht="45" customHeight="1">
      <c r="A113" s="156"/>
      <c r="B113" s="1110" t="s">
        <v>910</v>
      </c>
      <c r="C113" s="1110"/>
      <c r="D113" s="1087" t="s">
        <v>538</v>
      </c>
      <c r="E113" s="1087"/>
      <c r="F113" s="1087" t="s">
        <v>551</v>
      </c>
      <c r="G113" s="1087"/>
      <c r="H113" s="1087">
        <v>1</v>
      </c>
      <c r="I113" s="1087"/>
      <c r="J113" s="768">
        <v>8</v>
      </c>
      <c r="K113" s="1040" t="s">
        <v>872</v>
      </c>
      <c r="L113" s="1040"/>
      <c r="M113" s="842">
        <v>21.2</v>
      </c>
      <c r="N113" s="863">
        <f>ROUNDUP(M113*$A$1,2)</f>
        <v>42.4</v>
      </c>
    </row>
    <row r="114" spans="1:14" s="93" customFormat="1" ht="15.75" customHeight="1">
      <c r="A114" s="156"/>
      <c r="B114" s="177"/>
      <c r="C114" s="177"/>
      <c r="D114" s="182"/>
      <c r="E114" s="182"/>
      <c r="F114" s="182"/>
      <c r="G114" s="182"/>
      <c r="H114" s="182"/>
      <c r="I114" s="182"/>
      <c r="J114" s="181"/>
      <c r="K114" s="183"/>
      <c r="L114" s="183"/>
      <c r="M114" s="180"/>
      <c r="N114" s="402"/>
    </row>
    <row r="115" spans="1:14" s="21" customFormat="1" ht="24.9" customHeight="1">
      <c r="A115" s="815"/>
      <c r="B115" s="815"/>
      <c r="C115" s="815" t="s">
        <v>56</v>
      </c>
      <c r="D115" s="815"/>
      <c r="E115" s="815"/>
      <c r="F115" s="815"/>
      <c r="G115" s="815"/>
      <c r="H115" s="815"/>
      <c r="I115" s="815"/>
      <c r="J115" s="815"/>
      <c r="K115" s="815"/>
      <c r="L115" s="815"/>
      <c r="M115" s="816"/>
      <c r="N115" s="852" t="s">
        <v>1</v>
      </c>
    </row>
    <row r="116" spans="1:14" s="21" customFormat="1" ht="33.75" customHeight="1">
      <c r="A116" s="1107"/>
      <c r="B116" s="1107"/>
      <c r="C116" s="1107"/>
      <c r="D116" s="1031" t="s">
        <v>520</v>
      </c>
      <c r="E116" s="1031"/>
      <c r="F116" s="1031"/>
      <c r="G116" s="1031"/>
      <c r="H116" s="1031"/>
      <c r="I116" s="1031"/>
      <c r="J116" s="1031"/>
      <c r="K116" s="1031"/>
      <c r="L116" s="1031"/>
      <c r="M116" s="99"/>
      <c r="N116" s="402"/>
    </row>
    <row r="117" spans="1:14" ht="20.100000000000001" customHeight="1">
      <c r="A117" s="1107"/>
      <c r="B117" s="1107"/>
      <c r="C117" s="1107"/>
      <c r="D117" s="1039" t="s">
        <v>519</v>
      </c>
      <c r="E117" s="1039"/>
      <c r="F117" s="1039" t="s">
        <v>527</v>
      </c>
      <c r="G117" s="1039"/>
      <c r="H117" s="1039" t="s">
        <v>521</v>
      </c>
      <c r="I117" s="1039"/>
      <c r="J117" s="1039" t="s">
        <v>522</v>
      </c>
      <c r="K117" s="1039"/>
      <c r="L117" s="768" t="s">
        <v>431</v>
      </c>
      <c r="M117" s="174"/>
      <c r="N117" s="402"/>
    </row>
    <row r="118" spans="1:14" s="21" customFormat="1" ht="35.1" customHeight="1">
      <c r="A118" s="1107" t="s">
        <v>909</v>
      </c>
      <c r="B118" s="1107"/>
      <c r="C118" s="1107"/>
      <c r="D118" s="1119" t="s">
        <v>524</v>
      </c>
      <c r="E118" s="1119"/>
      <c r="F118" s="1039" t="s">
        <v>526</v>
      </c>
      <c r="G118" s="1039"/>
      <c r="H118" s="1087" t="s">
        <v>525</v>
      </c>
      <c r="I118" s="1087"/>
      <c r="J118" s="1087" t="s">
        <v>523</v>
      </c>
      <c r="K118" s="1087"/>
      <c r="L118" s="768" t="s">
        <v>528</v>
      </c>
      <c r="M118" s="822">
        <v>22.54</v>
      </c>
      <c r="N118" s="863">
        <f>ROUNDUP(M118*$A$1*1.5,1)</f>
        <v>67.699999999999989</v>
      </c>
    </row>
    <row r="119" spans="1:14" ht="153.75" customHeight="1">
      <c r="L119" s="14"/>
      <c r="M119" s="28"/>
    </row>
    <row r="120" spans="1:14">
      <c r="L120" s="13"/>
      <c r="M120" s="29"/>
    </row>
    <row r="121" spans="1:14">
      <c r="L121" s="13"/>
      <c r="M121" s="29"/>
    </row>
    <row r="122" spans="1:14">
      <c r="L122" s="13"/>
      <c r="M122" s="29"/>
    </row>
    <row r="123" spans="1:14">
      <c r="L123" s="13"/>
      <c r="M123" s="29"/>
    </row>
  </sheetData>
  <mergeCells count="213">
    <mergeCell ref="A3:C3"/>
    <mergeCell ref="D113:E113"/>
    <mergeCell ref="F113:G113"/>
    <mergeCell ref="H113:I113"/>
    <mergeCell ref="H102:I102"/>
    <mergeCell ref="F103:G103"/>
    <mergeCell ref="F112:G112"/>
    <mergeCell ref="D8:J8"/>
    <mergeCell ref="H9:J9"/>
    <mergeCell ref="H10:J10"/>
    <mergeCell ref="B107:C107"/>
    <mergeCell ref="H107:I107"/>
    <mergeCell ref="F107:G107"/>
    <mergeCell ref="D9:E9"/>
    <mergeCell ref="D10:E10"/>
    <mergeCell ref="D68:F68"/>
    <mergeCell ref="A68:C68"/>
    <mergeCell ref="A67:C67"/>
    <mergeCell ref="E60:F60"/>
    <mergeCell ref="B56:C56"/>
    <mergeCell ref="D69:F69"/>
    <mergeCell ref="B60:C60"/>
    <mergeCell ref="D36:I36"/>
    <mergeCell ref="D35:I35"/>
    <mergeCell ref="J118:K118"/>
    <mergeCell ref="H118:I118"/>
    <mergeCell ref="F118:G118"/>
    <mergeCell ref="D118:E118"/>
    <mergeCell ref="K84:L84"/>
    <mergeCell ref="D85:E85"/>
    <mergeCell ref="D84:E84"/>
    <mergeCell ref="F84:G84"/>
    <mergeCell ref="H84:I84"/>
    <mergeCell ref="F90:G90"/>
    <mergeCell ref="F87:G87"/>
    <mergeCell ref="K92:L92"/>
    <mergeCell ref="H101:I101"/>
    <mergeCell ref="K102:L104"/>
    <mergeCell ref="H104:I104"/>
    <mergeCell ref="K85:L88"/>
    <mergeCell ref="F104:G104"/>
    <mergeCell ref="H95:I95"/>
    <mergeCell ref="H85:I88"/>
    <mergeCell ref="F95:G95"/>
    <mergeCell ref="K90:L90"/>
    <mergeCell ref="K106:L108"/>
    <mergeCell ref="K101:L101"/>
    <mergeCell ref="F102:G102"/>
    <mergeCell ref="J117:K117"/>
    <mergeCell ref="H74:I74"/>
    <mergeCell ref="A77:C77"/>
    <mergeCell ref="J77:J78"/>
    <mergeCell ref="A117:C117"/>
    <mergeCell ref="J74:J75"/>
    <mergeCell ref="H78:I78"/>
    <mergeCell ref="F74:G74"/>
    <mergeCell ref="B88:C88"/>
    <mergeCell ref="D92:E92"/>
    <mergeCell ref="D107:E107"/>
    <mergeCell ref="K94:L97"/>
    <mergeCell ref="H94:I94"/>
    <mergeCell ref="H96:I96"/>
    <mergeCell ref="H97:I97"/>
    <mergeCell ref="B86:C86"/>
    <mergeCell ref="H90:I90"/>
    <mergeCell ref="F92:G92"/>
    <mergeCell ref="H92:I92"/>
    <mergeCell ref="H106:I106"/>
    <mergeCell ref="B104:C104"/>
    <mergeCell ref="D102:E102"/>
    <mergeCell ref="B87:C87"/>
    <mergeCell ref="F88:G88"/>
    <mergeCell ref="A118:C118"/>
    <mergeCell ref="D117:E117"/>
    <mergeCell ref="F117:G117"/>
    <mergeCell ref="H117:I117"/>
    <mergeCell ref="F85:G85"/>
    <mergeCell ref="F86:G86"/>
    <mergeCell ref="D86:E86"/>
    <mergeCell ref="F108:G108"/>
    <mergeCell ref="B90:C90"/>
    <mergeCell ref="D106:E106"/>
    <mergeCell ref="B92:C92"/>
    <mergeCell ref="D88:E88"/>
    <mergeCell ref="D112:E112"/>
    <mergeCell ref="H103:I103"/>
    <mergeCell ref="F106:G106"/>
    <mergeCell ref="H108:I108"/>
    <mergeCell ref="D103:E103"/>
    <mergeCell ref="D90:E90"/>
    <mergeCell ref="D108:E108"/>
    <mergeCell ref="D104:E104"/>
    <mergeCell ref="D116:L116"/>
    <mergeCell ref="A116:C116"/>
    <mergeCell ref="B106:C106"/>
    <mergeCell ref="B108:C108"/>
    <mergeCell ref="B49:C49"/>
    <mergeCell ref="D46:H46"/>
    <mergeCell ref="D45:H45"/>
    <mergeCell ref="I58:J58"/>
    <mergeCell ref="K59:L59"/>
    <mergeCell ref="G59:H59"/>
    <mergeCell ref="B55:C55"/>
    <mergeCell ref="B50:C50"/>
    <mergeCell ref="D54:H54"/>
    <mergeCell ref="B59:C59"/>
    <mergeCell ref="J54:L54"/>
    <mergeCell ref="K58:L58"/>
    <mergeCell ref="B113:C113"/>
    <mergeCell ref="K113:L113"/>
    <mergeCell ref="B102:C102"/>
    <mergeCell ref="D101:E101"/>
    <mergeCell ref="H112:I112"/>
    <mergeCell ref="K112:L112"/>
    <mergeCell ref="B103:C103"/>
    <mergeCell ref="C81:L81"/>
    <mergeCell ref="B96:C96"/>
    <mergeCell ref="A78:C78"/>
    <mergeCell ref="F78:G78"/>
    <mergeCell ref="H77:I77"/>
    <mergeCell ref="F77:G77"/>
    <mergeCell ref="D74:E75"/>
    <mergeCell ref="H75:I75"/>
    <mergeCell ref="A74:C74"/>
    <mergeCell ref="F75:G75"/>
    <mergeCell ref="F101:G101"/>
    <mergeCell ref="B20:C20"/>
    <mergeCell ref="D12:I12"/>
    <mergeCell ref="I18:I19"/>
    <mergeCell ref="D20:L20"/>
    <mergeCell ref="L12:L14"/>
    <mergeCell ref="L18:L19"/>
    <mergeCell ref="D23:H23"/>
    <mergeCell ref="I49:K49"/>
    <mergeCell ref="I50:K50"/>
    <mergeCell ref="I48:K48"/>
    <mergeCell ref="L48:L50"/>
    <mergeCell ref="D48:H50"/>
    <mergeCell ref="E13:F13"/>
    <mergeCell ref="G13:H13"/>
    <mergeCell ref="K12:K14"/>
    <mergeCell ref="D13:D14"/>
    <mergeCell ref="K24:K25"/>
    <mergeCell ref="B27:L27"/>
    <mergeCell ref="B34:C34"/>
    <mergeCell ref="L25:L26"/>
    <mergeCell ref="I28:I30"/>
    <mergeCell ref="K28:K30"/>
    <mergeCell ref="D42:H42"/>
    <mergeCell ref="D43:H43"/>
    <mergeCell ref="D3:L3"/>
    <mergeCell ref="D17:H17"/>
    <mergeCell ref="D28:H28"/>
    <mergeCell ref="D24:H24"/>
    <mergeCell ref="I25:I26"/>
    <mergeCell ref="L28:L30"/>
    <mergeCell ref="D18:H19"/>
    <mergeCell ref="J12:J14"/>
    <mergeCell ref="D25:H26"/>
    <mergeCell ref="J24:J25"/>
    <mergeCell ref="F9:G9"/>
    <mergeCell ref="F10:G10"/>
    <mergeCell ref="K8:K9"/>
    <mergeCell ref="L8:L9"/>
    <mergeCell ref="J28:J30"/>
    <mergeCell ref="I42:L42"/>
    <mergeCell ref="D34:L34"/>
    <mergeCell ref="I43:L46"/>
    <mergeCell ref="D29:E29"/>
    <mergeCell ref="F29:H29"/>
    <mergeCell ref="D44:H44"/>
    <mergeCell ref="B48:C48"/>
    <mergeCell ref="B76:C76"/>
    <mergeCell ref="F76:G76"/>
    <mergeCell ref="D76:E78"/>
    <mergeCell ref="H76:I76"/>
    <mergeCell ref="D72:L72"/>
    <mergeCell ref="J66:K66"/>
    <mergeCell ref="E59:F59"/>
    <mergeCell ref="I59:J59"/>
    <mergeCell ref="H68:I68"/>
    <mergeCell ref="H66:I66"/>
    <mergeCell ref="K60:L60"/>
    <mergeCell ref="J69:K69"/>
    <mergeCell ref="D55:H56"/>
    <mergeCell ref="G58:H58"/>
    <mergeCell ref="J67:K67"/>
    <mergeCell ref="G60:H60"/>
    <mergeCell ref="I60:J60"/>
    <mergeCell ref="D66:F66"/>
    <mergeCell ref="D67:F67"/>
    <mergeCell ref="H67:I67"/>
    <mergeCell ref="J68:K68"/>
    <mergeCell ref="J55:L56"/>
    <mergeCell ref="B97:C97"/>
    <mergeCell ref="D94:E94"/>
    <mergeCell ref="D96:E96"/>
    <mergeCell ref="D97:E97"/>
    <mergeCell ref="F94:G94"/>
    <mergeCell ref="F96:G96"/>
    <mergeCell ref="F97:G97"/>
    <mergeCell ref="B95:C95"/>
    <mergeCell ref="D95:E95"/>
    <mergeCell ref="B94:C94"/>
    <mergeCell ref="H69:I69"/>
    <mergeCell ref="H73:I73"/>
    <mergeCell ref="D73:E73"/>
    <mergeCell ref="F73:G73"/>
    <mergeCell ref="B85:C85"/>
    <mergeCell ref="A75:C75"/>
    <mergeCell ref="D87:E87"/>
    <mergeCell ref="L74:L77"/>
    <mergeCell ref="A69:C69"/>
  </mergeCells>
  <phoneticPr fontId="0" type="noConversion"/>
  <conditionalFormatting sqref="N80:N81 N116 N65 N1 N3:N5 N18:N20 N22:N26 N28:N32 N34:N39 N43:N46 N48:N51 N53:N63 N67:N70 N73:N78 N85:N88 N90:N97 N102:N108 N113 N118:N65536 N10:N16">
    <cfRule type="expression" dxfId="21" priority="385" stopIfTrue="1">
      <formula>$A$1=1</formula>
    </cfRule>
  </conditionalFormatting>
  <conditionalFormatting sqref="N27">
    <cfRule type="expression" dxfId="20" priority="323" stopIfTrue="1">
      <formula>$A$1=1</formula>
    </cfRule>
  </conditionalFormatting>
  <conditionalFormatting sqref="N17">
    <cfRule type="expression" dxfId="19" priority="320" stopIfTrue="1">
      <formula>$A$1=1</formula>
    </cfRule>
  </conditionalFormatting>
  <conditionalFormatting sqref="N66">
    <cfRule type="expression" dxfId="18" priority="302" stopIfTrue="1">
      <formula>$A$1=1</formula>
    </cfRule>
  </conditionalFormatting>
  <conditionalFormatting sqref="N41 N47">
    <cfRule type="expression" dxfId="17" priority="312" stopIfTrue="1">
      <formula>$A$1=1</formula>
    </cfRule>
  </conditionalFormatting>
  <conditionalFormatting sqref="N117">
    <cfRule type="expression" dxfId="16" priority="298" stopIfTrue="1">
      <formula>$A$1=1</formula>
    </cfRule>
  </conditionalFormatting>
  <conditionalFormatting sqref="N83">
    <cfRule type="expression" dxfId="15" priority="297" stopIfTrue="1">
      <formula>$A$1=1</formula>
    </cfRule>
  </conditionalFormatting>
  <conditionalFormatting sqref="N84">
    <cfRule type="expression" dxfId="14" priority="296" stopIfTrue="1">
      <formula>$A$1=1</formula>
    </cfRule>
  </conditionalFormatting>
  <conditionalFormatting sqref="N72">
    <cfRule type="expression" dxfId="13" priority="305" stopIfTrue="1">
      <formula>$A$1=1</formula>
    </cfRule>
  </conditionalFormatting>
  <conditionalFormatting sqref="N79">
    <cfRule type="expression" dxfId="12" priority="304" stopIfTrue="1">
      <formula>$A$1=1</formula>
    </cfRule>
  </conditionalFormatting>
  <conditionalFormatting sqref="N98">
    <cfRule type="expression" dxfId="11" priority="292" stopIfTrue="1">
      <formula>$A$1=1</formula>
    </cfRule>
  </conditionalFormatting>
  <conditionalFormatting sqref="N89">
    <cfRule type="expression" dxfId="10" priority="294" stopIfTrue="1">
      <formula>$A$1=1</formula>
    </cfRule>
  </conditionalFormatting>
  <conditionalFormatting sqref="N109">
    <cfRule type="expression" dxfId="9" priority="288" stopIfTrue="1">
      <formula>$A$1=1</formula>
    </cfRule>
  </conditionalFormatting>
  <conditionalFormatting sqref="N100">
    <cfRule type="expression" dxfId="8" priority="290" stopIfTrue="1">
      <formula>$A$1=1</formula>
    </cfRule>
  </conditionalFormatting>
  <conditionalFormatting sqref="N101">
    <cfRule type="expression" dxfId="7" priority="289" stopIfTrue="1">
      <formula>$A$1=1</formula>
    </cfRule>
  </conditionalFormatting>
  <conditionalFormatting sqref="N111">
    <cfRule type="expression" dxfId="6" priority="286" stopIfTrue="1">
      <formula>$A$1=1</formula>
    </cfRule>
  </conditionalFormatting>
  <conditionalFormatting sqref="N112">
    <cfRule type="expression" dxfId="5" priority="285" stopIfTrue="1">
      <formula>$A$1=1</formula>
    </cfRule>
  </conditionalFormatting>
  <conditionalFormatting sqref="N114">
    <cfRule type="expression" dxfId="4" priority="284" stopIfTrue="1">
      <formula>$A$1=1</formula>
    </cfRule>
  </conditionalFormatting>
  <conditionalFormatting sqref="N2">
    <cfRule type="expression" dxfId="3" priority="265" stopIfTrue="1">
      <formula>$A$1=1</formula>
    </cfRule>
  </conditionalFormatting>
  <conditionalFormatting sqref="M54">
    <cfRule type="expression" dxfId="2" priority="53" stopIfTrue="1">
      <formula>$A$1=1</formula>
    </cfRule>
  </conditionalFormatting>
  <printOptions horizontalCentered="1"/>
  <pageMargins left="0.47244094488188981" right="0.47244094488188981" top="0.19685039370078741" bottom="0.19685039370078741" header="0" footer="0"/>
  <pageSetup paperSize="9" scale="47" fitToHeight="0" orientation="portrait" r:id="rId1"/>
  <headerFooter differentOddEven="1" scaleWithDoc="0">
    <oddFooter>&amp;R14</oddFooter>
    <evenFooter>&amp;L15</evenFooter>
  </headerFooter>
  <rowBreaks count="1" manualBreakCount="1">
    <brk id="60" max="18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56"/>
  <sheetViews>
    <sheetView showGridLines="0" zoomScaleNormal="100" zoomScaleSheetLayoutView="100" workbookViewId="0">
      <pane ySplit="1" topLeftCell="A2" activePane="bottomLeft" state="frozen"/>
      <selection pane="bottomLeft"/>
    </sheetView>
  </sheetViews>
  <sheetFormatPr defaultColWidth="9.109375" defaultRowHeight="14.4"/>
  <cols>
    <col min="1" max="1" width="27.6640625" style="481" customWidth="1"/>
    <col min="2" max="2" width="25.44140625" style="481" customWidth="1"/>
    <col min="3" max="3" width="14.33203125" style="3" customWidth="1"/>
    <col min="4" max="4" width="24.6640625" style="3" customWidth="1"/>
    <col min="5" max="5" width="12.109375" style="4" customWidth="1"/>
    <col min="6" max="6" width="9.44140625" style="4" customWidth="1"/>
    <col min="7" max="7" width="9.6640625" style="4" customWidth="1"/>
    <col min="8" max="8" width="14.33203125" style="4" customWidth="1"/>
    <col min="9" max="9" width="10.6640625" style="4" customWidth="1"/>
    <col min="10" max="10" width="16.44140625" style="4" customWidth="1"/>
    <col min="11" max="11" width="8.5546875" style="4" customWidth="1"/>
    <col min="12" max="12" width="6" style="5" customWidth="1"/>
    <col min="13" max="13" width="5" style="472" customWidth="1"/>
    <col min="14" max="14" width="2.44140625" style="472" hidden="1" customWidth="1"/>
    <col min="15" max="15" width="11.5546875" style="397" customWidth="1"/>
    <col min="16" max="16" width="10.44140625" style="459" customWidth="1"/>
    <col min="17" max="17" width="10.109375" style="459" customWidth="1"/>
    <col min="18" max="16384" width="9.109375" style="481"/>
  </cols>
  <sheetData>
    <row r="1" spans="1:17" s="472" customFormat="1" ht="42" customHeight="1">
      <c r="A1" s="486">
        <f>'Акции и спецпредложения'!$A$1</f>
        <v>2</v>
      </c>
      <c r="B1" s="333"/>
      <c r="C1" s="334"/>
      <c r="D1" s="335"/>
      <c r="E1" s="335"/>
      <c r="F1" s="335"/>
      <c r="G1" s="335"/>
      <c r="H1" s="335"/>
      <c r="I1" s="335"/>
      <c r="J1" s="335"/>
      <c r="K1" s="896"/>
      <c r="L1" s="896"/>
      <c r="M1" s="896"/>
      <c r="N1" s="480"/>
      <c r="O1" s="384"/>
      <c r="P1" s="385"/>
      <c r="Q1" s="385"/>
    </row>
    <row r="2" spans="1:17" ht="24.9" customHeight="1">
      <c r="A2" s="291"/>
      <c r="B2" s="442" t="s">
        <v>388</v>
      </c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386"/>
      <c r="P2" s="386"/>
      <c r="Q2" s="386"/>
    </row>
    <row r="3" spans="1:17" s="31" customFormat="1" ht="15" customHeight="1">
      <c r="A3" s="270"/>
      <c r="B3" s="271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387"/>
      <c r="P3" s="388"/>
      <c r="Q3" s="388"/>
    </row>
    <row r="4" spans="1:17" ht="15.9" customHeight="1" thickBot="1">
      <c r="A4" s="138"/>
      <c r="B4" s="275"/>
      <c r="C4" s="279" t="s">
        <v>729</v>
      </c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389" t="s">
        <v>1</v>
      </c>
      <c r="P4" s="389" t="s">
        <v>813</v>
      </c>
      <c r="Q4" s="389" t="s">
        <v>814</v>
      </c>
    </row>
    <row r="5" spans="1:17" ht="18.75" customHeight="1">
      <c r="A5" s="104"/>
      <c r="B5" s="41"/>
      <c r="C5" s="476"/>
      <c r="D5" s="1127"/>
      <c r="E5" s="1127"/>
      <c r="F5" s="1127"/>
      <c r="G5" s="1127"/>
      <c r="H5" s="1127"/>
      <c r="I5" s="1127"/>
      <c r="J5" s="1127"/>
      <c r="K5" s="1127"/>
      <c r="L5" s="1127"/>
      <c r="M5" s="1127"/>
      <c r="N5" s="1127"/>
      <c r="O5" s="1127"/>
      <c r="P5" s="390"/>
      <c r="Q5" s="390"/>
    </row>
    <row r="6" spans="1:17" ht="171" customHeight="1">
      <c r="A6" s="252"/>
      <c r="B6" s="252"/>
      <c r="C6" s="1128" t="s">
        <v>1005</v>
      </c>
      <c r="D6" s="1128"/>
      <c r="E6" s="1128"/>
      <c r="F6" s="1128"/>
      <c r="G6" s="1128"/>
      <c r="H6" s="1128"/>
      <c r="I6" s="1128"/>
      <c r="J6" s="1128"/>
      <c r="K6" s="1128"/>
      <c r="L6" s="1128"/>
      <c r="M6" s="1128"/>
      <c r="N6" s="1128"/>
      <c r="O6" s="1128"/>
      <c r="P6" s="390"/>
      <c r="Q6" s="390"/>
    </row>
    <row r="7" spans="1:17" s="35" customFormat="1" ht="20.100000000000001" customHeight="1">
      <c r="A7" s="266"/>
      <c r="B7" s="34" t="s">
        <v>9</v>
      </c>
      <c r="C7" s="474" t="s">
        <v>362</v>
      </c>
      <c r="D7" s="20" t="s">
        <v>360</v>
      </c>
      <c r="E7" s="34" t="s">
        <v>361</v>
      </c>
      <c r="F7" s="473" t="s">
        <v>363</v>
      </c>
      <c r="G7" s="34" t="s">
        <v>5</v>
      </c>
      <c r="H7" s="34" t="s">
        <v>225</v>
      </c>
      <c r="I7" s="1129" t="s">
        <v>226</v>
      </c>
      <c r="J7" s="1130"/>
      <c r="K7" s="1130"/>
      <c r="L7" s="1130"/>
      <c r="M7" s="1131"/>
      <c r="N7" s="50"/>
      <c r="O7" s="391"/>
      <c r="P7" s="392"/>
      <c r="Q7" s="392"/>
    </row>
    <row r="8" spans="1:17" ht="36.75" customHeight="1" thickBot="1">
      <c r="A8" s="281" t="s">
        <v>720</v>
      </c>
      <c r="B8" s="374" t="s">
        <v>64</v>
      </c>
      <c r="C8" s="267" t="s">
        <v>34</v>
      </c>
      <c r="D8" s="268" t="s">
        <v>723</v>
      </c>
      <c r="E8" s="278" t="s">
        <v>6</v>
      </c>
      <c r="F8" s="278" t="s">
        <v>65</v>
      </c>
      <c r="G8" s="278" t="s">
        <v>721</v>
      </c>
      <c r="H8" s="278" t="s">
        <v>724</v>
      </c>
      <c r="I8" s="1132" t="s">
        <v>722</v>
      </c>
      <c r="J8" s="1132"/>
      <c r="K8" s="1132"/>
      <c r="L8" s="1132"/>
      <c r="M8" s="1132"/>
      <c r="N8" s="379"/>
      <c r="O8" s="458">
        <f>172*$A$1</f>
        <v>344</v>
      </c>
      <c r="P8" s="458">
        <f>155*$A$1</f>
        <v>310</v>
      </c>
      <c r="Q8" s="458">
        <f>140*$A$1</f>
        <v>280</v>
      </c>
    </row>
    <row r="9" spans="1:17" s="9" customFormat="1" ht="15.9" customHeight="1">
      <c r="A9" s="281"/>
      <c r="B9" s="274"/>
      <c r="C9" s="276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460"/>
      <c r="P9" s="459"/>
      <c r="Q9" s="459"/>
    </row>
    <row r="10" spans="1:17" ht="15.9" customHeight="1">
      <c r="A10" s="138"/>
      <c r="B10" s="275"/>
      <c r="C10" s="279" t="s">
        <v>734</v>
      </c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393" t="s">
        <v>1</v>
      </c>
      <c r="P10" s="393" t="s">
        <v>813</v>
      </c>
      <c r="Q10" s="393" t="s">
        <v>814</v>
      </c>
    </row>
    <row r="11" spans="1:17">
      <c r="A11" s="7"/>
      <c r="B11" s="7"/>
      <c r="C11" s="110"/>
      <c r="D11" s="110"/>
      <c r="E11" s="111"/>
      <c r="F11" s="111"/>
      <c r="G11" s="111"/>
      <c r="H11" s="111"/>
      <c r="I11" s="111"/>
      <c r="J11" s="111"/>
      <c r="K11" s="111"/>
      <c r="L11" s="112"/>
      <c r="M11" s="478"/>
      <c r="N11" s="478"/>
      <c r="O11" s="395"/>
    </row>
    <row r="12" spans="1:17">
      <c r="A12" s="7"/>
      <c r="B12" s="7"/>
      <c r="C12" s="1133" t="s">
        <v>321</v>
      </c>
      <c r="D12" s="1133"/>
      <c r="E12" s="1133"/>
      <c r="F12" s="1133" t="s">
        <v>225</v>
      </c>
      <c r="G12" s="1133"/>
      <c r="H12" s="1133"/>
      <c r="I12" s="1133" t="s">
        <v>322</v>
      </c>
      <c r="J12" s="1133"/>
      <c r="K12" s="1133"/>
      <c r="L12" s="1133"/>
      <c r="M12" s="1133"/>
      <c r="N12" s="63"/>
      <c r="O12" s="483">
        <f>ROUNDUP(N13*$A$1,2)</f>
        <v>33.200000000000003</v>
      </c>
    </row>
    <row r="13" spans="1:17" ht="15.75" customHeight="1" thickBot="1">
      <c r="B13" s="280" t="s">
        <v>95</v>
      </c>
      <c r="C13" s="1154" t="s">
        <v>732</v>
      </c>
      <c r="D13" s="1154"/>
      <c r="E13" s="1154"/>
      <c r="F13" s="1155" t="s">
        <v>731</v>
      </c>
      <c r="G13" s="1155"/>
      <c r="H13" s="1155"/>
      <c r="I13" s="1155" t="s">
        <v>733</v>
      </c>
      <c r="J13" s="1155"/>
      <c r="K13" s="1155"/>
      <c r="L13" s="1155"/>
      <c r="M13" s="1155"/>
      <c r="N13" s="381">
        <v>16.600000000000001</v>
      </c>
      <c r="O13" s="458">
        <f>4.99*$A$1</f>
        <v>9.98</v>
      </c>
      <c r="P13" s="458">
        <f>4.2*$A$1</f>
        <v>8.4</v>
      </c>
      <c r="Q13" s="458">
        <f>4*$A$1</f>
        <v>8</v>
      </c>
    </row>
    <row r="14" spans="1:17" ht="35.1" customHeight="1">
      <c r="B14" s="10"/>
      <c r="C14" s="10"/>
      <c r="D14" s="481"/>
      <c r="E14" s="481"/>
      <c r="F14" s="481"/>
      <c r="G14" s="481"/>
      <c r="H14" s="481"/>
      <c r="I14" s="481"/>
      <c r="J14" s="481"/>
      <c r="K14" s="481"/>
      <c r="L14" s="481"/>
      <c r="M14" s="481"/>
      <c r="N14" s="481"/>
      <c r="O14" s="396"/>
      <c r="P14" s="390"/>
      <c r="Q14" s="390"/>
    </row>
    <row r="15" spans="1:17" ht="15.9" customHeight="1">
      <c r="A15" s="138"/>
      <c r="B15" s="275"/>
      <c r="C15" s="279" t="s">
        <v>994</v>
      </c>
      <c r="D15" s="269"/>
      <c r="E15" s="269"/>
      <c r="F15" s="269"/>
      <c r="G15" s="269"/>
      <c r="H15" s="269"/>
      <c r="I15" s="269"/>
      <c r="J15" s="269"/>
      <c r="K15" s="269"/>
      <c r="L15" s="269"/>
      <c r="M15" s="269"/>
      <c r="N15" s="269"/>
      <c r="O15" s="393" t="s">
        <v>1</v>
      </c>
      <c r="P15" s="393" t="s">
        <v>813</v>
      </c>
      <c r="Q15" s="393" t="s">
        <v>814</v>
      </c>
    </row>
    <row r="16" spans="1:17" ht="15.9" customHeight="1">
      <c r="A16" s="273"/>
      <c r="B16" s="274"/>
      <c r="C16" s="462"/>
      <c r="D16" s="272"/>
      <c r="E16" s="272"/>
      <c r="F16" s="272"/>
      <c r="G16" s="272"/>
      <c r="H16" s="272"/>
      <c r="I16" s="272"/>
      <c r="J16" s="272"/>
      <c r="K16" s="272"/>
      <c r="L16" s="272"/>
      <c r="M16" s="272"/>
      <c r="N16" s="272"/>
      <c r="O16" s="463"/>
      <c r="P16" s="463"/>
      <c r="Q16" s="463"/>
    </row>
    <row r="17" spans="1:17" ht="15.9" customHeight="1">
      <c r="A17" s="273"/>
      <c r="B17" s="50"/>
      <c r="C17" s="475" t="s">
        <v>9</v>
      </c>
      <c r="D17" s="475" t="s">
        <v>362</v>
      </c>
      <c r="E17" s="1133" t="s">
        <v>360</v>
      </c>
      <c r="F17" s="1151"/>
      <c r="G17" s="1151"/>
      <c r="H17" s="475" t="s">
        <v>728</v>
      </c>
      <c r="I17" s="475" t="s">
        <v>225</v>
      </c>
      <c r="J17" s="1133" t="s">
        <v>226</v>
      </c>
      <c r="K17" s="1133"/>
      <c r="L17" s="1133"/>
      <c r="M17" s="1133"/>
      <c r="N17" s="50"/>
      <c r="O17" s="460"/>
    </row>
    <row r="18" spans="1:17" ht="30" customHeight="1">
      <c r="A18" s="281"/>
      <c r="B18" s="161" t="s">
        <v>725</v>
      </c>
      <c r="C18" s="479" t="s">
        <v>726</v>
      </c>
      <c r="D18" s="144" t="s">
        <v>2</v>
      </c>
      <c r="E18" s="1152" t="s">
        <v>998</v>
      </c>
      <c r="F18" s="1152"/>
      <c r="G18" s="1152"/>
      <c r="H18" s="477" t="s">
        <v>727</v>
      </c>
      <c r="I18" s="477" t="s">
        <v>608</v>
      </c>
      <c r="J18" s="1152" t="s">
        <v>730</v>
      </c>
      <c r="K18" s="1153"/>
      <c r="L18" s="1153"/>
      <c r="M18" s="1153"/>
      <c r="N18" s="467">
        <v>110.5</v>
      </c>
      <c r="O18" s="457">
        <f>ROUNDUP(N18*$A$1,2)</f>
        <v>221</v>
      </c>
      <c r="P18" s="458">
        <f>ROUNDUP(ROUNDUP(N18*0.9,1)*$A$1,2)</f>
        <v>199</v>
      </c>
      <c r="Q18" s="458">
        <f>ROUNDUP(ROUNDUP(N18*0.75,1)*$A$1,2)</f>
        <v>165.8</v>
      </c>
    </row>
    <row r="19" spans="1:17" ht="78.75" customHeight="1">
      <c r="A19" s="281"/>
      <c r="B19" s="466"/>
      <c r="C19" s="1156" t="s">
        <v>999</v>
      </c>
      <c r="D19" s="1156"/>
      <c r="E19" s="1156"/>
      <c r="F19" s="1156"/>
      <c r="G19" s="1156"/>
      <c r="H19" s="1156"/>
      <c r="I19" s="1156"/>
      <c r="J19" s="1156"/>
      <c r="K19" s="1156"/>
      <c r="L19" s="1156"/>
      <c r="M19" s="1156"/>
      <c r="N19" s="346"/>
      <c r="O19" s="446"/>
      <c r="P19" s="446"/>
      <c r="Q19" s="446"/>
    </row>
    <row r="20" spans="1:17" s="534" customFormat="1" ht="38.25" customHeight="1">
      <c r="A20" s="281"/>
      <c r="B20" s="466"/>
      <c r="C20" s="535"/>
      <c r="D20" s="535"/>
      <c r="E20" s="535"/>
      <c r="F20" s="535"/>
      <c r="G20" s="535"/>
      <c r="H20" s="535"/>
      <c r="I20" s="535"/>
      <c r="J20" s="535"/>
      <c r="K20" s="535"/>
      <c r="L20" s="535"/>
      <c r="M20" s="535"/>
      <c r="N20" s="346"/>
      <c r="O20" s="446"/>
      <c r="P20" s="446"/>
      <c r="Q20" s="446"/>
    </row>
    <row r="21" spans="1:17" s="534" customFormat="1" ht="15.75" customHeight="1">
      <c r="A21" s="281"/>
      <c r="B21" s="466"/>
      <c r="C21" s="1149" t="s">
        <v>457</v>
      </c>
      <c r="D21" s="1150"/>
      <c r="E21" s="1150"/>
      <c r="F21" s="1157" t="s">
        <v>431</v>
      </c>
      <c r="G21" s="1158"/>
      <c r="H21" s="1158"/>
      <c r="I21" s="1158"/>
      <c r="J21" s="1159"/>
      <c r="K21" s="1159"/>
      <c r="L21" s="1159"/>
      <c r="M21" s="1159"/>
      <c r="N21" s="346"/>
      <c r="O21" s="446"/>
      <c r="P21" s="446"/>
      <c r="Q21" s="446"/>
    </row>
    <row r="22" spans="1:17" ht="15.9" customHeight="1">
      <c r="A22" s="273"/>
      <c r="B22" s="540"/>
      <c r="C22" s="1140" t="s">
        <v>462</v>
      </c>
      <c r="D22" s="1141"/>
      <c r="E22" s="1142"/>
      <c r="F22" s="1134" t="s">
        <v>465</v>
      </c>
      <c r="G22" s="1141"/>
      <c r="H22" s="1141"/>
      <c r="I22" s="1141"/>
      <c r="J22" s="1141"/>
      <c r="K22" s="1141"/>
      <c r="L22" s="1141"/>
      <c r="M22" s="1142"/>
      <c r="N22" s="543"/>
      <c r="O22" s="545">
        <v>0.56999999999999995</v>
      </c>
      <c r="P22" s="463"/>
      <c r="Q22" s="463"/>
    </row>
    <row r="23" spans="1:17" ht="18.75" customHeight="1">
      <c r="B23" s="541" t="s">
        <v>463</v>
      </c>
      <c r="C23" s="1143"/>
      <c r="D23" s="1144"/>
      <c r="E23" s="1145"/>
      <c r="F23" s="1146"/>
      <c r="G23" s="1147"/>
      <c r="H23" s="1147"/>
      <c r="I23" s="1147"/>
      <c r="J23" s="1147"/>
      <c r="K23" s="1147"/>
      <c r="L23" s="1147"/>
      <c r="M23" s="1148"/>
      <c r="N23" s="498">
        <v>0.26</v>
      </c>
      <c r="O23" s="458">
        <f>0.26*$A$1</f>
        <v>0.52</v>
      </c>
      <c r="P23" s="458">
        <f>0.26*$A$1</f>
        <v>0.52</v>
      </c>
      <c r="Q23" s="458">
        <f>0.26*$A$1</f>
        <v>0.52</v>
      </c>
    </row>
    <row r="24" spans="1:17" s="534" customFormat="1" ht="18.75" customHeight="1">
      <c r="B24" s="541"/>
      <c r="C24" s="1143"/>
      <c r="D24" s="1144"/>
      <c r="E24" s="1145"/>
      <c r="F24" s="1134" t="s">
        <v>464</v>
      </c>
      <c r="G24" s="1135"/>
      <c r="H24" s="1135"/>
      <c r="I24" s="1135"/>
      <c r="J24" s="1135"/>
      <c r="K24" s="1135"/>
      <c r="L24" s="1135"/>
      <c r="M24" s="1136"/>
      <c r="N24" s="544"/>
      <c r="O24" s="546">
        <v>0.43</v>
      </c>
      <c r="P24" s="390"/>
      <c r="Q24" s="390"/>
    </row>
    <row r="25" spans="1:17" ht="15.75" customHeight="1">
      <c r="B25" s="542" t="s">
        <v>1336</v>
      </c>
      <c r="C25" s="1146"/>
      <c r="D25" s="1147"/>
      <c r="E25" s="1148"/>
      <c r="F25" s="1137"/>
      <c r="G25" s="1138"/>
      <c r="H25" s="1138"/>
      <c r="I25" s="1138"/>
      <c r="J25" s="1138"/>
      <c r="K25" s="1138"/>
      <c r="L25" s="1138"/>
      <c r="M25" s="1139"/>
      <c r="N25" s="498">
        <v>0.19</v>
      </c>
      <c r="O25" s="458">
        <f>0.19*$A$1</f>
        <v>0.38</v>
      </c>
      <c r="P25" s="458">
        <f>0.19*$A$1</f>
        <v>0.38</v>
      </c>
      <c r="Q25" s="458">
        <f>0.19*$A$1</f>
        <v>0.38</v>
      </c>
    </row>
    <row r="26" spans="1:17" ht="15" customHeight="1"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481"/>
      <c r="O26" s="396"/>
      <c r="P26" s="390"/>
      <c r="Q26" s="390"/>
    </row>
    <row r="27" spans="1:17"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</row>
    <row r="28" spans="1:17"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</row>
    <row r="33" spans="1:17" s="4" customFormat="1">
      <c r="A33" s="481"/>
      <c r="B33" s="481"/>
      <c r="C33" s="3"/>
      <c r="D33" s="3"/>
      <c r="J33" s="481"/>
      <c r="L33" s="5"/>
      <c r="M33" s="472"/>
      <c r="N33" s="472"/>
      <c r="O33" s="397"/>
      <c r="P33" s="459"/>
      <c r="Q33" s="459"/>
    </row>
    <row r="42" spans="1:17">
      <c r="A42" s="84"/>
    </row>
    <row r="45" spans="1:17" s="3" customFormat="1">
      <c r="A45" s="481"/>
      <c r="B45" s="481"/>
      <c r="E45" s="4"/>
      <c r="F45" s="4"/>
      <c r="G45" s="4"/>
      <c r="H45" s="4"/>
      <c r="I45" s="4"/>
      <c r="J45" s="4"/>
      <c r="K45" s="4"/>
      <c r="L45" s="5"/>
      <c r="M45" s="472"/>
      <c r="N45" s="472"/>
      <c r="O45" s="397"/>
      <c r="P45" s="459"/>
      <c r="Q45" s="459"/>
    </row>
    <row r="51" spans="1:17" s="3" customFormat="1">
      <c r="A51" s="481"/>
      <c r="B51" s="481"/>
      <c r="E51" s="4"/>
      <c r="F51" s="4"/>
      <c r="G51" s="4"/>
      <c r="H51" s="4"/>
      <c r="I51" s="4"/>
      <c r="J51" s="4"/>
      <c r="K51" s="4"/>
      <c r="L51" s="5"/>
      <c r="M51" s="472"/>
      <c r="N51" s="472"/>
      <c r="O51" s="397"/>
      <c r="P51" s="459"/>
      <c r="Q51" s="459"/>
    </row>
    <row r="54" spans="1:17" s="3" customFormat="1">
      <c r="A54" s="481"/>
      <c r="B54" s="481"/>
      <c r="E54" s="4"/>
      <c r="F54" s="4"/>
      <c r="G54" s="4"/>
      <c r="H54" s="4"/>
      <c r="I54" s="4"/>
      <c r="J54" s="4"/>
      <c r="K54" s="4"/>
      <c r="L54" s="5"/>
      <c r="M54" s="472"/>
      <c r="N54" s="472"/>
      <c r="O54" s="397"/>
      <c r="P54" s="459"/>
      <c r="Q54" s="459"/>
    </row>
    <row r="56" spans="1:17" s="3" customFormat="1">
      <c r="A56" s="481"/>
      <c r="B56" s="481"/>
      <c r="E56" s="4"/>
      <c r="F56" s="4"/>
      <c r="G56" s="4"/>
      <c r="H56" s="4"/>
      <c r="I56" s="4"/>
      <c r="J56" s="4"/>
      <c r="K56" s="4"/>
      <c r="L56" s="5"/>
      <c r="M56" s="472"/>
      <c r="N56" s="472"/>
      <c r="O56" s="397"/>
      <c r="P56" s="459"/>
      <c r="Q56" s="459"/>
    </row>
  </sheetData>
  <mergeCells count="21">
    <mergeCell ref="I12:M12"/>
    <mergeCell ref="F12:H12"/>
    <mergeCell ref="C12:E12"/>
    <mergeCell ref="F24:M25"/>
    <mergeCell ref="C22:E25"/>
    <mergeCell ref="C21:E21"/>
    <mergeCell ref="E17:G17"/>
    <mergeCell ref="J17:M17"/>
    <mergeCell ref="J18:M18"/>
    <mergeCell ref="E18:G18"/>
    <mergeCell ref="C13:E13"/>
    <mergeCell ref="F22:M23"/>
    <mergeCell ref="I13:M13"/>
    <mergeCell ref="C19:M19"/>
    <mergeCell ref="F13:H13"/>
    <mergeCell ref="F21:M21"/>
    <mergeCell ref="K1:M1"/>
    <mergeCell ref="D5:O5"/>
    <mergeCell ref="C6:O6"/>
    <mergeCell ref="I7:M7"/>
    <mergeCell ref="I8:M8"/>
  </mergeCells>
  <conditionalFormatting sqref="O1 O11:O12 O14 O24 O22 O26:O65536 O8:Q8 O13:Q13 O18:Q21 O23:Q23 O25:Q25">
    <cfRule type="expression" dxfId="1" priority="17" stopIfTrue="1">
      <formula>$A$1=1</formula>
    </cfRule>
  </conditionalFormatting>
  <conditionalFormatting sqref="N8">
    <cfRule type="expression" dxfId="0" priority="14" stopIfTrue="1">
      <formula>$A$1=1</formula>
    </cfRule>
  </conditionalFormatting>
  <printOptions horizontalCentered="1"/>
  <pageMargins left="0.59055118110236227" right="0" top="0.19685039370078741" bottom="0.19685039370078741" header="0" footer="0"/>
  <pageSetup paperSize="9" scale="37" fitToHeight="0" orientation="portrait" r:id="rId1"/>
  <headerFooter scaleWithDoc="0">
    <oddFooter>&amp;R16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21</vt:i4>
      </vt:variant>
    </vt:vector>
  </HeadingPairs>
  <TitlesOfParts>
    <vt:vector size="33" baseType="lpstr">
      <vt:lpstr>Содержание</vt:lpstr>
      <vt:lpstr>Акции и спецпредложения</vt:lpstr>
      <vt:lpstr>Analog+AHD</vt:lpstr>
      <vt:lpstr>HD-TVI и 4в1</vt:lpstr>
      <vt:lpstr>IP Soho</vt:lpstr>
      <vt:lpstr>IP Pro</vt:lpstr>
      <vt:lpstr>Видеорегистраторы</vt:lpstr>
      <vt:lpstr>Аксессуары, комплекты, запись</vt:lpstr>
      <vt:lpstr>Домофония</vt:lpstr>
      <vt:lpstr>СКУД</vt:lpstr>
      <vt:lpstr>PV-LINK</vt:lpstr>
      <vt:lpstr>Распродажа</vt:lpstr>
      <vt:lpstr>'Analog+AHD'!Заголовки_для_печати</vt:lpstr>
      <vt:lpstr>'HD-TVI и 4в1'!Заголовки_для_печати</vt:lpstr>
      <vt:lpstr>'IP Pro'!Заголовки_для_печати</vt:lpstr>
      <vt:lpstr>'IP Soho'!Заголовки_для_печати</vt:lpstr>
      <vt:lpstr>'Аксессуары, комплекты, запись'!Заголовки_для_печати</vt:lpstr>
      <vt:lpstr>'Акции и спецпредложения'!Заголовки_для_печати</vt:lpstr>
      <vt:lpstr>Видеорегистраторы!Заголовки_для_печати</vt:lpstr>
      <vt:lpstr>Домофония!Заголовки_для_печати</vt:lpstr>
      <vt:lpstr>Распродажа!Заголовки_для_печати</vt:lpstr>
      <vt:lpstr>СКУД!Заголовки_для_печати</vt:lpstr>
      <vt:lpstr>'Analog+AHD'!Область_печати</vt:lpstr>
      <vt:lpstr>'HD-TVI и 4в1'!Область_печати</vt:lpstr>
      <vt:lpstr>'IP Pro'!Область_печати</vt:lpstr>
      <vt:lpstr>'IP Soho'!Область_печати</vt:lpstr>
      <vt:lpstr>'PV-LINK'!Область_печати</vt:lpstr>
      <vt:lpstr>'Аксессуары, комплекты, запись'!Область_печати</vt:lpstr>
      <vt:lpstr>'Акции и спецпредложения'!Область_печати</vt:lpstr>
      <vt:lpstr>Видеорегистраторы!Область_печати</vt:lpstr>
      <vt:lpstr>Домофония!Область_печати</vt:lpstr>
      <vt:lpstr>Распродажа!Область_печати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 лист www.istream.by</dc:title>
  <dc:creator/>
  <cp:lastModifiedBy/>
  <dcterms:created xsi:type="dcterms:W3CDTF">2011-08-15T04:25:27Z</dcterms:created>
  <dcterms:modified xsi:type="dcterms:W3CDTF">2018-09-14T15:36:37Z</dcterms:modified>
</cp:coreProperties>
</file>